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T:\Decio_Collatto\SEDE NOVA\Reforma Térreo\"/>
    </mc:Choice>
  </mc:AlternateContent>
  <xr:revisionPtr revIDLastSave="0" documentId="13_ncr:1_{494DEF18-3D23-4255-9C08-A3F270C28A7F}" xr6:coauthVersionLast="47" xr6:coauthVersionMax="47" xr10:uidLastSave="{00000000-0000-0000-0000-000000000000}"/>
  <bookViews>
    <workbookView xWindow="-120" yWindow="-120" windowWidth="29040" windowHeight="15720" activeTab="1" xr2:uid="{2D1EBB08-C176-4087-AF42-998D71DEA0F7}"/>
  </bookViews>
  <sheets>
    <sheet name="Planilha1" sheetId="1" r:id="rId1"/>
    <sheet name="Planilha2" sheetId="2" r:id="rId2"/>
    <sheet name="Planilha3" sheetId="3" r:id="rId3"/>
  </sheets>
  <definedNames>
    <definedName name="_xlnm.Print_Area" localSheetId="1">Planilha2!$A$1:$H$235</definedName>
    <definedName name="_xlnm.Print_Area" localSheetId="2">Planilha3!$A$1:$F$12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2" l="1"/>
  <c r="G7" i="2"/>
  <c r="F8" i="2"/>
  <c r="G8" i="2"/>
  <c r="H8" i="2"/>
  <c r="F9" i="2"/>
  <c r="G9" i="2"/>
  <c r="F10" i="2"/>
  <c r="G10" i="2"/>
  <c r="H10" i="2"/>
  <c r="F11" i="2"/>
  <c r="G11" i="2"/>
  <c r="F12" i="2"/>
  <c r="G12" i="2"/>
  <c r="H12" i="2"/>
  <c r="F13" i="2"/>
  <c r="G13" i="2"/>
  <c r="F14" i="2"/>
  <c r="G14" i="2"/>
  <c r="H14" i="2"/>
  <c r="F15" i="2"/>
  <c r="G15" i="2"/>
  <c r="F16" i="2"/>
  <c r="G16" i="2"/>
  <c r="H16" i="2"/>
  <c r="F17" i="2"/>
  <c r="G17" i="2"/>
  <c r="F18" i="2"/>
  <c r="G18" i="2"/>
  <c r="H18" i="2"/>
  <c r="F19" i="2"/>
  <c r="G19" i="2"/>
  <c r="F20" i="2"/>
  <c r="G20" i="2"/>
  <c r="H20" i="2"/>
  <c r="F21" i="2"/>
  <c r="G21" i="2"/>
  <c r="F22" i="2"/>
  <c r="G22" i="2"/>
  <c r="H22" i="2"/>
  <c r="F23" i="2"/>
  <c r="G23" i="2"/>
  <c r="F24" i="2"/>
  <c r="G24" i="2"/>
  <c r="H24" i="2"/>
  <c r="F26" i="2"/>
  <c r="G26" i="2"/>
  <c r="H26" i="2"/>
  <c r="F29" i="2"/>
  <c r="G29" i="2"/>
  <c r="F30" i="2"/>
  <c r="G30" i="2"/>
  <c r="H30" i="2"/>
  <c r="F31" i="2"/>
  <c r="G31" i="2"/>
  <c r="F32" i="2"/>
  <c r="G32" i="2"/>
  <c r="H32" i="2"/>
  <c r="F33" i="2"/>
  <c r="G33" i="2"/>
  <c r="F34" i="2"/>
  <c r="G34" i="2"/>
  <c r="H34" i="2"/>
  <c r="F35" i="2"/>
  <c r="G35" i="2"/>
  <c r="F36" i="2"/>
  <c r="G36" i="2"/>
  <c r="H36" i="2"/>
  <c r="F37" i="2"/>
  <c r="G37" i="2"/>
  <c r="F38" i="2"/>
  <c r="G38" i="2"/>
  <c r="H38" i="2"/>
  <c r="F39" i="2"/>
  <c r="G39" i="2"/>
  <c r="F40" i="2"/>
  <c r="G40" i="2"/>
  <c r="H40" i="2"/>
  <c r="F41" i="2"/>
  <c r="G41" i="2"/>
  <c r="F42" i="2"/>
  <c r="G42" i="2"/>
  <c r="H42" i="2"/>
  <c r="F43" i="2"/>
  <c r="G43" i="2"/>
  <c r="F44" i="2"/>
  <c r="G44" i="2"/>
  <c r="H44" i="2"/>
  <c r="F45" i="2"/>
  <c r="G45" i="2"/>
  <c r="F46" i="2"/>
  <c r="G46" i="2"/>
  <c r="H46" i="2"/>
  <c r="F47" i="2"/>
  <c r="G47" i="2"/>
  <c r="F48" i="2"/>
  <c r="G48" i="2"/>
  <c r="H48" i="2"/>
  <c r="F49" i="2"/>
  <c r="G49" i="2"/>
  <c r="F50" i="2"/>
  <c r="G50" i="2"/>
  <c r="H50" i="2"/>
  <c r="F51" i="2"/>
  <c r="G51" i="2"/>
  <c r="F52" i="2"/>
  <c r="G52" i="2"/>
  <c r="H52" i="2"/>
  <c r="F53" i="2"/>
  <c r="G53" i="2"/>
  <c r="F54" i="2"/>
  <c r="G54" i="2"/>
  <c r="H54" i="2"/>
  <c r="F55" i="2"/>
  <c r="G55" i="2"/>
  <c r="F56" i="2"/>
  <c r="G56" i="2"/>
  <c r="H56" i="2"/>
  <c r="F58" i="2"/>
  <c r="G58" i="2"/>
  <c r="H58" i="2"/>
  <c r="F61" i="2"/>
  <c r="G61" i="2"/>
  <c r="F62" i="2"/>
  <c r="G62" i="2"/>
  <c r="H62" i="2"/>
  <c r="F63" i="2"/>
  <c r="G63" i="2"/>
  <c r="F64" i="2"/>
  <c r="G64" i="2"/>
  <c r="H64" i="2"/>
  <c r="F65" i="2"/>
  <c r="G65" i="2"/>
  <c r="F66" i="2"/>
  <c r="G66" i="2"/>
  <c r="H66" i="2"/>
  <c r="F67" i="2"/>
  <c r="G67" i="2"/>
  <c r="F68" i="2"/>
  <c r="G68" i="2"/>
  <c r="H68" i="2"/>
  <c r="F70" i="2"/>
  <c r="G70" i="2"/>
  <c r="H70" i="2"/>
  <c r="F73" i="2"/>
  <c r="G73" i="2"/>
  <c r="H73" i="2"/>
  <c r="F74" i="2"/>
  <c r="G74" i="2"/>
  <c r="H74" i="2"/>
  <c r="F75" i="2"/>
  <c r="G75" i="2"/>
  <c r="H75" i="2"/>
  <c r="F76" i="2"/>
  <c r="G76" i="2"/>
  <c r="H76" i="2"/>
  <c r="F77" i="2"/>
  <c r="G77" i="2"/>
  <c r="H77" i="2"/>
  <c r="F78" i="2"/>
  <c r="G78" i="2"/>
  <c r="H78" i="2"/>
  <c r="F79" i="2"/>
  <c r="G79" i="2"/>
  <c r="H79" i="2"/>
  <c r="F80" i="2"/>
  <c r="G80" i="2"/>
  <c r="H80" i="2"/>
  <c r="F81" i="2"/>
  <c r="G81" i="2"/>
  <c r="H81" i="2"/>
  <c r="F82" i="2"/>
  <c r="G82" i="2"/>
  <c r="H82" i="2"/>
  <c r="F83" i="2"/>
  <c r="G83" i="2"/>
  <c r="H83" i="2"/>
  <c r="F84" i="2"/>
  <c r="G84" i="2"/>
  <c r="H84" i="2"/>
  <c r="F85" i="2"/>
  <c r="G85" i="2"/>
  <c r="H85" i="2"/>
  <c r="F86" i="2"/>
  <c r="G86" i="2"/>
  <c r="H86" i="2"/>
  <c r="F87" i="2"/>
  <c r="G87" i="2"/>
  <c r="H87" i="2"/>
  <c r="F88" i="2"/>
  <c r="G88" i="2"/>
  <c r="H88" i="2"/>
  <c r="F89" i="2"/>
  <c r="G89" i="2"/>
  <c r="H89" i="2"/>
  <c r="F90" i="2"/>
  <c r="G90" i="2"/>
  <c r="H90" i="2"/>
  <c r="F91" i="2"/>
  <c r="G91" i="2"/>
  <c r="H91" i="2"/>
  <c r="F92" i="2"/>
  <c r="G92" i="2"/>
  <c r="H92" i="2"/>
  <c r="F93" i="2"/>
  <c r="G93" i="2"/>
  <c r="H93" i="2"/>
  <c r="F94" i="2"/>
  <c r="G94" i="2"/>
  <c r="H94" i="2"/>
  <c r="F95" i="2"/>
  <c r="G95" i="2"/>
  <c r="H95" i="2"/>
  <c r="F96" i="2"/>
  <c r="G96" i="2"/>
  <c r="H96" i="2"/>
  <c r="F97" i="2"/>
  <c r="G97" i="2"/>
  <c r="H97" i="2"/>
  <c r="F98" i="2"/>
  <c r="G98" i="2"/>
  <c r="H98" i="2"/>
  <c r="F100" i="2"/>
  <c r="G100" i="2"/>
  <c r="H100" i="2"/>
  <c r="F103" i="2"/>
  <c r="G103" i="2"/>
  <c r="F104" i="2"/>
  <c r="G104" i="2"/>
  <c r="H104" i="2"/>
  <c r="F105" i="2"/>
  <c r="G105" i="2"/>
  <c r="F106" i="2"/>
  <c r="G106" i="2"/>
  <c r="H106" i="2"/>
  <c r="F107" i="2"/>
  <c r="G107" i="2"/>
  <c r="F108" i="2"/>
  <c r="G108" i="2"/>
  <c r="H108" i="2"/>
  <c r="F109" i="2"/>
  <c r="G109" i="2"/>
  <c r="F110" i="2"/>
  <c r="G110" i="2"/>
  <c r="H110" i="2"/>
  <c r="F111" i="2"/>
  <c r="G111" i="2"/>
  <c r="F112" i="2"/>
  <c r="G112" i="2"/>
  <c r="H112" i="2"/>
  <c r="F114" i="2"/>
  <c r="G114" i="2"/>
  <c r="H114" i="2"/>
  <c r="F117" i="2"/>
  <c r="G117" i="2"/>
  <c r="F118" i="2"/>
  <c r="G118" i="2"/>
  <c r="H118" i="2"/>
  <c r="F119" i="2"/>
  <c r="G119" i="2"/>
  <c r="F120" i="2"/>
  <c r="G120" i="2"/>
  <c r="H120" i="2"/>
  <c r="F122" i="2"/>
  <c r="G122" i="2"/>
  <c r="H122" i="2"/>
  <c r="F125" i="2"/>
  <c r="G125" i="2"/>
  <c r="F126" i="2"/>
  <c r="G126" i="2"/>
  <c r="H126" i="2"/>
  <c r="F127" i="2"/>
  <c r="G127" i="2"/>
  <c r="F128" i="2"/>
  <c r="G128" i="2"/>
  <c r="H128" i="2"/>
  <c r="F129" i="2"/>
  <c r="G129" i="2"/>
  <c r="F130" i="2"/>
  <c r="G130" i="2"/>
  <c r="H130" i="2"/>
  <c r="F131" i="2"/>
  <c r="G131" i="2"/>
  <c r="F132" i="2"/>
  <c r="G132" i="2"/>
  <c r="H132" i="2"/>
  <c r="F133" i="2"/>
  <c r="G133" i="2"/>
  <c r="F134" i="2"/>
  <c r="G134" i="2"/>
  <c r="H134" i="2"/>
  <c r="F135" i="2"/>
  <c r="G135" i="2"/>
  <c r="F136" i="2"/>
  <c r="G136" i="2"/>
  <c r="H136" i="2"/>
  <c r="F137" i="2"/>
  <c r="G137" i="2"/>
  <c r="F138" i="2"/>
  <c r="G138" i="2"/>
  <c r="H138" i="2"/>
  <c r="F139" i="2"/>
  <c r="G139" i="2"/>
  <c r="F140" i="2"/>
  <c r="G140" i="2"/>
  <c r="H140" i="2"/>
  <c r="F142" i="2"/>
  <c r="G142" i="2"/>
  <c r="H142" i="2"/>
  <c r="F145" i="2"/>
  <c r="G145" i="2"/>
  <c r="F146" i="2"/>
  <c r="G146" i="2"/>
  <c r="H146" i="2"/>
  <c r="F147" i="2"/>
  <c r="G147" i="2"/>
  <c r="F148" i="2"/>
  <c r="G148" i="2"/>
  <c r="H148" i="2"/>
  <c r="F150" i="2"/>
  <c r="G150" i="2"/>
  <c r="H150" i="2"/>
  <c r="F153" i="2"/>
  <c r="G153" i="2"/>
  <c r="F154" i="2"/>
  <c r="G154" i="2"/>
  <c r="H154" i="2"/>
  <c r="F155" i="2"/>
  <c r="G155" i="2"/>
  <c r="F156" i="2"/>
  <c r="G156" i="2"/>
  <c r="H156" i="2"/>
  <c r="F157" i="2"/>
  <c r="G157" i="2"/>
  <c r="F158" i="2"/>
  <c r="G158" i="2"/>
  <c r="H158" i="2"/>
  <c r="F159" i="2"/>
  <c r="G159" i="2"/>
  <c r="F160" i="2"/>
  <c r="G160" i="2"/>
  <c r="H160" i="2"/>
  <c r="F161" i="2"/>
  <c r="G161" i="2"/>
  <c r="F162" i="2"/>
  <c r="G162" i="2"/>
  <c r="H162" i="2"/>
  <c r="F163" i="2"/>
  <c r="G163" i="2"/>
  <c r="F164" i="2"/>
  <c r="G164" i="2"/>
  <c r="H164" i="2"/>
  <c r="F165" i="2"/>
  <c r="G165" i="2"/>
  <c r="F166" i="2"/>
  <c r="G166" i="2"/>
  <c r="H166" i="2"/>
  <c r="F167" i="2"/>
  <c r="G167" i="2"/>
  <c r="F168" i="2"/>
  <c r="G168" i="2"/>
  <c r="H168" i="2"/>
  <c r="F169" i="2"/>
  <c r="G169" i="2"/>
  <c r="F170" i="2"/>
  <c r="G170" i="2"/>
  <c r="H170" i="2"/>
  <c r="F171" i="2"/>
  <c r="G171" i="2"/>
  <c r="F172" i="2"/>
  <c r="G172" i="2"/>
  <c r="H172" i="2"/>
  <c r="F173" i="2"/>
  <c r="G173" i="2"/>
  <c r="F174" i="2"/>
  <c r="G174" i="2"/>
  <c r="H174" i="2"/>
  <c r="F175" i="2"/>
  <c r="G175" i="2"/>
  <c r="F176" i="2"/>
  <c r="G176" i="2"/>
  <c r="H176" i="2"/>
  <c r="F177" i="2"/>
  <c r="G177" i="2"/>
  <c r="F178" i="2"/>
  <c r="G178" i="2"/>
  <c r="H178" i="2"/>
  <c r="F179" i="2"/>
  <c r="G179" i="2"/>
  <c r="F180" i="2"/>
  <c r="G180" i="2"/>
  <c r="H180" i="2"/>
  <c r="F181" i="2"/>
  <c r="G181" i="2"/>
  <c r="F182" i="2"/>
  <c r="G182" i="2"/>
  <c r="H182" i="2"/>
  <c r="F183" i="2"/>
  <c r="G183" i="2"/>
  <c r="F184" i="2"/>
  <c r="G184" i="2"/>
  <c r="H184" i="2"/>
  <c r="F185" i="2"/>
  <c r="G185" i="2"/>
  <c r="F186" i="2"/>
  <c r="G186" i="2"/>
  <c r="H186" i="2"/>
  <c r="F188" i="2"/>
  <c r="G188" i="2"/>
  <c r="H188" i="2"/>
  <c r="F191" i="2"/>
  <c r="G191" i="2"/>
  <c r="F192" i="2"/>
  <c r="G192" i="2"/>
  <c r="H192" i="2"/>
  <c r="F193" i="2"/>
  <c r="G193" i="2"/>
  <c r="F194" i="2"/>
  <c r="G194" i="2"/>
  <c r="G216" i="2" s="1"/>
  <c r="H194" i="2"/>
  <c r="F195" i="2"/>
  <c r="G195" i="2"/>
  <c r="F196" i="2"/>
  <c r="G196" i="2"/>
  <c r="H196" i="2"/>
  <c r="M196" i="2" s="1"/>
  <c r="N196" i="2" s="1"/>
  <c r="F197" i="2"/>
  <c r="G197" i="2"/>
  <c r="F198" i="2"/>
  <c r="G198" i="2"/>
  <c r="H198" i="2"/>
  <c r="F199" i="2"/>
  <c r="G199" i="2"/>
  <c r="F200" i="2"/>
  <c r="G200" i="2"/>
  <c r="H200" i="2"/>
  <c r="F201" i="2"/>
  <c r="G201" i="2"/>
  <c r="F202" i="2"/>
  <c r="G202" i="2"/>
  <c r="H202" i="2"/>
  <c r="F204" i="2"/>
  <c r="G204" i="2"/>
  <c r="H204" i="2"/>
  <c r="Q204" i="2" s="1"/>
  <c r="R204" i="2" s="1"/>
  <c r="F206" i="2"/>
  <c r="G206" i="2"/>
  <c r="H206" i="2"/>
  <c r="F208" i="2"/>
  <c r="G208" i="2"/>
  <c r="H208" i="2"/>
  <c r="F209" i="2"/>
  <c r="G209" i="2"/>
  <c r="F210" i="2"/>
  <c r="G210" i="2"/>
  <c r="H210" i="2"/>
  <c r="F212" i="2"/>
  <c r="H212" i="2" s="1"/>
  <c r="Q212" i="2" s="1"/>
  <c r="R212" i="2" s="1"/>
  <c r="G212" i="2"/>
  <c r="F214" i="2"/>
  <c r="G214" i="2"/>
  <c r="H214" i="2"/>
  <c r="F216" i="2"/>
  <c r="F219" i="2"/>
  <c r="G219" i="2"/>
  <c r="F220" i="2"/>
  <c r="G220" i="2"/>
  <c r="H220" i="2"/>
  <c r="F221" i="2"/>
  <c r="G221" i="2"/>
  <c r="F222" i="2"/>
  <c r="G222" i="2"/>
  <c r="H222" i="2"/>
  <c r="F223" i="2"/>
  <c r="G223" i="2"/>
  <c r="F224" i="2"/>
  <c r="G224" i="2"/>
  <c r="H224" i="2"/>
  <c r="F225" i="2"/>
  <c r="G225" i="2"/>
  <c r="F226" i="2"/>
  <c r="G226" i="2"/>
  <c r="H226" i="2"/>
  <c r="F227" i="2"/>
  <c r="G227" i="2"/>
  <c r="F228" i="2"/>
  <c r="G228" i="2"/>
  <c r="H228" i="2"/>
  <c r="F229" i="2"/>
  <c r="G229" i="2"/>
  <c r="F230" i="2"/>
  <c r="G230" i="2"/>
  <c r="H230" i="2"/>
  <c r="F232" i="2"/>
  <c r="G232" i="2"/>
  <c r="H232" i="2"/>
  <c r="F235" i="2"/>
  <c r="C10" i="3"/>
  <c r="Q228" i="2"/>
  <c r="R228" i="2" s="1"/>
  <c r="Q208" i="2"/>
  <c r="R208" i="2" s="1"/>
  <c r="Q202" i="2"/>
  <c r="R202" i="2" s="1"/>
  <c r="I130" i="2"/>
  <c r="M136" i="2"/>
  <c r="N136" i="2" s="1"/>
  <c r="O120" i="2"/>
  <c r="O106" i="2"/>
  <c r="P106" i="2" s="1"/>
  <c r="O112" i="2"/>
  <c r="P112" i="2" s="1"/>
  <c r="M78" i="2"/>
  <c r="N78" i="2" s="1"/>
  <c r="O82" i="2"/>
  <c r="P82" i="2" s="1"/>
  <c r="M84" i="2"/>
  <c r="N84" i="2" s="1"/>
  <c r="O88" i="2"/>
  <c r="P88" i="2" s="1"/>
  <c r="M90" i="2"/>
  <c r="N90" i="2" s="1"/>
  <c r="K94" i="2"/>
  <c r="Q96" i="2"/>
  <c r="R96" i="2" s="1"/>
  <c r="O64" i="2"/>
  <c r="P64" i="2" s="1"/>
  <c r="I66" i="2"/>
  <c r="J66" i="2" s="1"/>
  <c r="I30" i="2"/>
  <c r="J30" i="2" s="1"/>
  <c r="K56" i="2"/>
  <c r="L56" i="2" s="1"/>
  <c r="I34" i="2"/>
  <c r="J34" i="2" s="1"/>
  <c r="I32" i="2"/>
  <c r="J32" i="2" s="1"/>
  <c r="I36" i="2"/>
  <c r="J36" i="2" s="1"/>
  <c r="I38" i="2"/>
  <c r="J38" i="2" s="1"/>
  <c r="I40" i="2"/>
  <c r="I42" i="2"/>
  <c r="J42" i="2" s="1"/>
  <c r="I44" i="2"/>
  <c r="J44" i="2" s="1"/>
  <c r="I48" i="2"/>
  <c r="J48" i="2" s="1"/>
  <c r="I54" i="2"/>
  <c r="I56" i="2"/>
  <c r="J56" i="2" s="1"/>
  <c r="O8" i="2"/>
  <c r="P8" i="2" s="1"/>
  <c r="M10" i="2"/>
  <c r="N10" i="2" s="1"/>
  <c r="Q12" i="2"/>
  <c r="R12" i="2" s="1"/>
  <c r="I14" i="2"/>
  <c r="J14" i="2" s="1"/>
  <c r="M18" i="2"/>
  <c r="N18" i="2" s="1"/>
  <c r="M20" i="2"/>
  <c r="N20" i="2" s="1"/>
  <c r="K22" i="2"/>
  <c r="L22" i="2" s="1"/>
  <c r="I24" i="2"/>
  <c r="J24" i="2" s="1"/>
  <c r="Q230" i="2"/>
  <c r="R230" i="2" s="1"/>
  <c r="Q226" i="2"/>
  <c r="R226" i="2" s="1"/>
  <c r="Q224" i="2"/>
  <c r="R224" i="2" s="1"/>
  <c r="Q222" i="2"/>
  <c r="R222" i="2" s="1"/>
  <c r="Q220" i="2"/>
  <c r="R220" i="2" s="1"/>
  <c r="Q214" i="2"/>
  <c r="R214" i="2" s="1"/>
  <c r="Q210" i="2"/>
  <c r="R210" i="2" s="1"/>
  <c r="Q206" i="2"/>
  <c r="R206" i="2" s="1"/>
  <c r="O202" i="2"/>
  <c r="P202" i="2" s="1"/>
  <c r="Q200" i="2"/>
  <c r="O198" i="2"/>
  <c r="M198" i="2"/>
  <c r="N198" i="2" s="1"/>
  <c r="K194" i="2"/>
  <c r="K216" i="2" s="1"/>
  <c r="I192" i="2"/>
  <c r="I216" i="2" s="1"/>
  <c r="M186" i="2"/>
  <c r="N186" i="2" s="1"/>
  <c r="M184" i="2"/>
  <c r="N184" i="2" s="1"/>
  <c r="M182" i="2"/>
  <c r="N182" i="2" s="1"/>
  <c r="M180" i="2"/>
  <c r="N180" i="2" s="1"/>
  <c r="M178" i="2"/>
  <c r="N178" i="2" s="1"/>
  <c r="K176" i="2"/>
  <c r="L176" i="2" s="1"/>
  <c r="K174" i="2"/>
  <c r="L174" i="2" s="1"/>
  <c r="K172" i="2"/>
  <c r="L172" i="2" s="1"/>
  <c r="M170" i="2"/>
  <c r="N170" i="2" s="1"/>
  <c r="K170" i="2"/>
  <c r="L170" i="2" s="1"/>
  <c r="Q168" i="2"/>
  <c r="R168" i="2" s="1"/>
  <c r="Q166" i="2"/>
  <c r="R166" i="2" s="1"/>
  <c r="Q164" i="2"/>
  <c r="R164" i="2" s="1"/>
  <c r="M162" i="2"/>
  <c r="N162" i="2" s="1"/>
  <c r="K162" i="2"/>
  <c r="L162" i="2" s="1"/>
  <c r="M160" i="2"/>
  <c r="N160" i="2" s="1"/>
  <c r="K160" i="2"/>
  <c r="L160" i="2" s="1"/>
  <c r="M158" i="2"/>
  <c r="N158" i="2" s="1"/>
  <c r="K158" i="2"/>
  <c r="L158" i="2" s="1"/>
  <c r="O156" i="2"/>
  <c r="P156" i="2" s="1"/>
  <c r="O154" i="2"/>
  <c r="P154" i="2" s="1"/>
  <c r="M154" i="2"/>
  <c r="K154" i="2"/>
  <c r="L154" i="2" s="1"/>
  <c r="R150" i="2"/>
  <c r="K148" i="2"/>
  <c r="L148" i="2" s="1"/>
  <c r="K146" i="2"/>
  <c r="L146" i="2" s="1"/>
  <c r="O140" i="2"/>
  <c r="P140" i="2" s="1"/>
  <c r="M140" i="2"/>
  <c r="N140" i="2" s="1"/>
  <c r="O138" i="2"/>
  <c r="P138" i="2" s="1"/>
  <c r="M138" i="2"/>
  <c r="N138" i="2" s="1"/>
  <c r="O136" i="2"/>
  <c r="P136" i="2" s="1"/>
  <c r="O134" i="2"/>
  <c r="P134" i="2" s="1"/>
  <c r="M134" i="2"/>
  <c r="N134" i="2" s="1"/>
  <c r="K134" i="2"/>
  <c r="L134" i="2" s="1"/>
  <c r="M132" i="2"/>
  <c r="N132" i="2" s="1"/>
  <c r="K132" i="2"/>
  <c r="L132" i="2" s="1"/>
  <c r="O128" i="2"/>
  <c r="P128" i="2" s="1"/>
  <c r="M128" i="2"/>
  <c r="N128" i="2" s="1"/>
  <c r="O126" i="2"/>
  <c r="P126" i="2" s="1"/>
  <c r="M126" i="2"/>
  <c r="N126" i="2" s="1"/>
  <c r="K126" i="2"/>
  <c r="L126" i="2" s="1"/>
  <c r="N122" i="2"/>
  <c r="L122" i="2"/>
  <c r="I118" i="2"/>
  <c r="I122" i="2" s="1"/>
  <c r="J122" i="2" s="1"/>
  <c r="O110" i="2"/>
  <c r="P110" i="2" s="1"/>
  <c r="O108" i="2"/>
  <c r="P108" i="2" s="1"/>
  <c r="O104" i="2"/>
  <c r="P104" i="2" s="1"/>
  <c r="Q98" i="2"/>
  <c r="R98" i="2" s="1"/>
  <c r="M94" i="2"/>
  <c r="N94" i="2" s="1"/>
  <c r="Q92" i="2"/>
  <c r="R92" i="2" s="1"/>
  <c r="O92" i="2"/>
  <c r="P92" i="2" s="1"/>
  <c r="Q90" i="2"/>
  <c r="R90" i="2" s="1"/>
  <c r="Q88" i="2"/>
  <c r="R88" i="2" s="1"/>
  <c r="Q86" i="2"/>
  <c r="R86" i="2" s="1"/>
  <c r="O86" i="2"/>
  <c r="P86" i="2" s="1"/>
  <c r="M86" i="2"/>
  <c r="N86" i="2" s="1"/>
  <c r="Q84" i="2"/>
  <c r="R84" i="2" s="1"/>
  <c r="O84" i="2"/>
  <c r="P84" i="2" s="1"/>
  <c r="O80" i="2"/>
  <c r="P80" i="2" s="1"/>
  <c r="M80" i="2"/>
  <c r="N80" i="2" s="1"/>
  <c r="O78" i="2"/>
  <c r="P78" i="2" s="1"/>
  <c r="O76" i="2"/>
  <c r="M76" i="2"/>
  <c r="N76" i="2" s="1"/>
  <c r="Q74" i="2"/>
  <c r="R74" i="2" s="1"/>
  <c r="M68" i="2"/>
  <c r="N68" i="2" s="1"/>
  <c r="K66" i="2"/>
  <c r="L66" i="2" s="1"/>
  <c r="K62" i="2"/>
  <c r="L62" i="2" s="1"/>
  <c r="I62" i="2"/>
  <c r="J62" i="2" s="1"/>
  <c r="Q58" i="2"/>
  <c r="K54" i="2"/>
  <c r="L54" i="2" s="1"/>
  <c r="J54" i="2"/>
  <c r="O52" i="2"/>
  <c r="P52" i="2" s="1"/>
  <c r="M52" i="2"/>
  <c r="N52" i="2" s="1"/>
  <c r="K52" i="2"/>
  <c r="L52" i="2" s="1"/>
  <c r="O50" i="2"/>
  <c r="P50" i="2" s="1"/>
  <c r="M50" i="2"/>
  <c r="N50" i="2" s="1"/>
  <c r="K50" i="2"/>
  <c r="L50" i="2" s="1"/>
  <c r="O48" i="2"/>
  <c r="P48" i="2" s="1"/>
  <c r="O46" i="2"/>
  <c r="P46" i="2" s="1"/>
  <c r="M46" i="2"/>
  <c r="N46" i="2" s="1"/>
  <c r="K46" i="2"/>
  <c r="L46" i="2" s="1"/>
  <c r="O44" i="2"/>
  <c r="P44" i="2" s="1"/>
  <c r="J40" i="2"/>
  <c r="O38" i="2"/>
  <c r="P38" i="2" s="1"/>
  <c r="M36" i="2"/>
  <c r="N36" i="2" s="1"/>
  <c r="K36" i="2"/>
  <c r="L36" i="2" s="1"/>
  <c r="M34" i="2"/>
  <c r="N34" i="2" s="1"/>
  <c r="K34" i="2"/>
  <c r="L34" i="2" s="1"/>
  <c r="O32" i="2"/>
  <c r="M32" i="2"/>
  <c r="N32" i="2" s="1"/>
  <c r="K32" i="2"/>
  <c r="L32" i="2" s="1"/>
  <c r="Q22" i="2"/>
  <c r="R22" i="2" s="1"/>
  <c r="O22" i="2"/>
  <c r="P22" i="2" s="1"/>
  <c r="M22" i="2"/>
  <c r="N22" i="2" s="1"/>
  <c r="Q20" i="2"/>
  <c r="R20" i="2" s="1"/>
  <c r="O20" i="2"/>
  <c r="P20" i="2" s="1"/>
  <c r="K20" i="2"/>
  <c r="L20" i="2" s="1"/>
  <c r="I20" i="2"/>
  <c r="J20" i="2" s="1"/>
  <c r="O18" i="2"/>
  <c r="P18" i="2" s="1"/>
  <c r="I16" i="2"/>
  <c r="J16" i="2" s="1"/>
  <c r="Q10" i="2"/>
  <c r="R10" i="2" s="1"/>
  <c r="O10" i="2"/>
  <c r="P10" i="2" s="1"/>
  <c r="I10" i="2"/>
  <c r="J10" i="2" s="1"/>
  <c r="Q8" i="2"/>
  <c r="R8" i="2" s="1"/>
  <c r="M8" i="2"/>
  <c r="K8" i="2"/>
  <c r="I8" i="2"/>
  <c r="J8" i="2" s="1"/>
  <c r="G235" i="2" l="1"/>
  <c r="H216" i="2"/>
  <c r="H235" i="2"/>
  <c r="O216" i="2"/>
  <c r="M188" i="2"/>
  <c r="N188" i="2" s="1"/>
  <c r="I142" i="2"/>
  <c r="J142" i="2" s="1"/>
  <c r="J130" i="2"/>
  <c r="O142" i="2"/>
  <c r="P142" i="2" s="1"/>
  <c r="P120" i="2"/>
  <c r="O122" i="2"/>
  <c r="P122" i="2" s="1"/>
  <c r="J118" i="2"/>
  <c r="Q120" i="2"/>
  <c r="Q122" i="2" s="1"/>
  <c r="R122" i="2" s="1"/>
  <c r="K100" i="2"/>
  <c r="L100" i="2" s="1"/>
  <c r="L94" i="2"/>
  <c r="O90" i="2"/>
  <c r="P90" i="2" s="1"/>
  <c r="O94" i="2"/>
  <c r="P94" i="2" s="1"/>
  <c r="O70" i="2"/>
  <c r="P70" i="2" s="1"/>
  <c r="K70" i="2"/>
  <c r="L70" i="2" s="1"/>
  <c r="R58" i="2"/>
  <c r="Q18" i="2"/>
  <c r="R18" i="2" s="1"/>
  <c r="I12" i="2"/>
  <c r="J12" i="2" s="1"/>
  <c r="I18" i="2"/>
  <c r="J18" i="2" s="1"/>
  <c r="K10" i="2"/>
  <c r="L10" i="2" s="1"/>
  <c r="K18" i="2"/>
  <c r="L18" i="2" s="1"/>
  <c r="I22" i="2"/>
  <c r="J22" i="2" s="1"/>
  <c r="L8" i="2"/>
  <c r="O26" i="2"/>
  <c r="O58" i="2"/>
  <c r="P58" i="2" s="1"/>
  <c r="P32" i="2"/>
  <c r="N8" i="2"/>
  <c r="M26" i="2"/>
  <c r="Q216" i="2"/>
  <c r="M142" i="2"/>
  <c r="N142" i="2" s="1"/>
  <c r="J192" i="2"/>
  <c r="M216" i="2"/>
  <c r="Q232" i="2"/>
  <c r="R232" i="2" s="1"/>
  <c r="M58" i="2"/>
  <c r="N58" i="2" s="1"/>
  <c r="I70" i="2"/>
  <c r="J70" i="2" s="1"/>
  <c r="Q100" i="2"/>
  <c r="R100" i="2" s="1"/>
  <c r="O114" i="2"/>
  <c r="P114" i="2" s="1"/>
  <c r="P76" i="2"/>
  <c r="O188" i="2"/>
  <c r="P188" i="2" s="1"/>
  <c r="I58" i="2"/>
  <c r="J58" i="2" s="1"/>
  <c r="M100" i="2"/>
  <c r="N100" i="2" s="1"/>
  <c r="K150" i="2"/>
  <c r="L150" i="2" s="1"/>
  <c r="N154" i="2"/>
  <c r="L194" i="2"/>
  <c r="P198" i="2"/>
  <c r="K188" i="2"/>
  <c r="L188" i="2" s="1"/>
  <c r="Q188" i="2"/>
  <c r="R188" i="2" s="1"/>
  <c r="K58" i="2"/>
  <c r="L58" i="2" s="1"/>
  <c r="M70" i="2"/>
  <c r="N70" i="2" s="1"/>
  <c r="K142" i="2"/>
  <c r="L142" i="2" s="1"/>
  <c r="R200" i="2"/>
  <c r="O100" i="2" l="1"/>
  <c r="P100" i="2" s="1"/>
  <c r="Q26" i="2"/>
  <c r="Q235" i="2" s="1"/>
  <c r="D9" i="3" s="1"/>
  <c r="R120" i="2"/>
  <c r="I26" i="2"/>
  <c r="J26" i="2" s="1"/>
  <c r="K26" i="2"/>
  <c r="L26" i="2" s="1"/>
  <c r="R216" i="2"/>
  <c r="N26" i="2"/>
  <c r="M235" i="2"/>
  <c r="D7" i="3" s="1"/>
  <c r="P26" i="2"/>
  <c r="R26" i="2" l="1"/>
  <c r="I235" i="2"/>
  <c r="D5" i="3" s="1"/>
  <c r="O235" i="2"/>
  <c r="D8" i="3" s="1"/>
  <c r="N216" i="2"/>
  <c r="K235" i="2"/>
  <c r="J216" i="2"/>
  <c r="L216" i="2"/>
  <c r="P216" i="2"/>
  <c r="P235" i="2" l="1"/>
  <c r="E8" i="3" s="1"/>
  <c r="J237" i="2"/>
  <c r="D6" i="3"/>
  <c r="D10" i="3" s="1"/>
  <c r="L235" i="2"/>
  <c r="E6" i="3" s="1"/>
  <c r="N235" i="2"/>
  <c r="E7" i="3" s="1"/>
  <c r="J235" i="2"/>
  <c r="E5" i="3" s="1"/>
  <c r="R235" i="2"/>
  <c r="E9" i="3" s="1"/>
  <c r="E10" i="3" l="1"/>
  <c r="K237" i="2"/>
</calcChain>
</file>

<file path=xl/sharedStrings.xml><?xml version="1.0" encoding="utf-8"?>
<sst xmlns="http://schemas.openxmlformats.org/spreadsheetml/2006/main" count="561" uniqueCount="347">
  <si>
    <t>RELATÓRIO GLOBAL - Data: 28/04/2025</t>
  </si>
  <si>
    <t>Obra: 004/2024 - REFORMA ANDAR TÉRREO DA SEDE</t>
  </si>
  <si>
    <t>Cliente: IRGA</t>
  </si>
  <si>
    <t>Endereço: AV. FARRAPOS, 3999  -  PORTO ALEGRE</t>
  </si>
  <si>
    <t>Item</t>
  </si>
  <si>
    <t>Descrição</t>
  </si>
  <si>
    <t>Quantidade</t>
  </si>
  <si>
    <t>Un</t>
  </si>
  <si>
    <t>Material</t>
  </si>
  <si>
    <t>Mão-de-Obra</t>
  </si>
  <si>
    <t>Total</t>
  </si>
  <si>
    <t>SERVIÇOS INICIAIS</t>
  </si>
  <si>
    <t>.1 ENGENHEIRO CIVIL DE OBRA PLENO COM ENCARGOS COMPLEMENTARES</t>
  </si>
  <si>
    <t>MES</t>
  </si>
  <si>
    <t>.2 MESTRE DE OBRAS COM ENCARGOS COMPLEMENTARES</t>
  </si>
  <si>
    <t>.3 MOBILIZAÇÃO E DESMOBILIZAÇÃO</t>
  </si>
  <si>
    <t>UN</t>
  </si>
  <si>
    <t>.4 FORNECIMENTO E INSTALAÇÃO DE PLACA DE OBRA COM CHAPA GALVANIZADA E ESTRUTUR
A DE MADEIRA. AF_03/2022</t>
  </si>
  <si>
    <t>M2</t>
  </si>
  <si>
    <t>.5 TAPUME EM CHAPA DE MADEIRA OSB. AF_03/2024</t>
  </si>
  <si>
    <t>.6 LOCACAO DE ANDAIME METALICO TUBULAR TIPO TORRE</t>
  </si>
  <si>
    <t>M/MES</t>
  </si>
  <si>
    <t>.7 "MONTAGEM E DESMONTAGEM DE ANDAIME TUBULAR TIPO ""TORRE"" (EXCLUSIVE ANDAIM
E E LIMPEZA). AF_03/2024"</t>
  </si>
  <si>
    <t>M</t>
  </si>
  <si>
    <t>.8 CARGA MANUAL E TRANSPORTE ENTULHO-CAMINHAO 10KM</t>
  </si>
  <si>
    <t>M3</t>
  </si>
  <si>
    <t>.9 ELABORAÇÃO DE PGRS</t>
  </si>
  <si>
    <t>Total do Grupo</t>
  </si>
  <si>
    <t>DEMOLIÇÕES E REMOÇÕES</t>
  </si>
  <si>
    <t>.1 DEMOLICAO DE FORRO DE GESSO</t>
  </si>
  <si>
    <t>.2 REMOCAO E REPOSICAO DE BASALTO REGULAR-ARG.1:4-3CM</t>
  </si>
  <si>
    <t>.3 PISO TÁTIL DIRECIONAL E DE ALERTA 25X25X2,5 CONCRETO AMARELO</t>
  </si>
  <si>
    <t>.4 PISO TÁTIL DE ALERTA 40X40X2,5 CM CONCRETO AMARELO</t>
  </si>
  <si>
    <t>.5 RETIRADA DE APARELHOS SANITARIOS</t>
  </si>
  <si>
    <t>.6 REMOCAO DE RODAPE CERAMICO</t>
  </si>
  <si>
    <t>.7 REMOCAO DE PISO EM CARPETE</t>
  </si>
  <si>
    <t>.8 REMOCAO DE TOMADAS OU INTERRUPTORES ELETRICOS</t>
  </si>
  <si>
    <t>.9 DEMOLICAO DE COBERTURA COM TELHAS FIBROCIMENTO</t>
  </si>
  <si>
    <t>.10 DESMONTAGEM DE DIVISORIAS LEVES</t>
  </si>
  <si>
    <t>.11 DEMOLICAO DE TELHAS ONDULADAS</t>
  </si>
  <si>
    <t>.12 DEMOLICAO ESTRUTURA DE MADEIRA DE TELHADO</t>
  </si>
  <si>
    <t>.13 ENCANADOR OU BOMBEIRO HIDRÁULICO COM ENCARGOS COMPLEMENTARES</t>
  </si>
  <si>
    <t>H</t>
  </si>
  <si>
    <t>.14 AUXILIAR DE ENCANADOR OU BOMBEIRO HIDRÁULICO COM ENCARGOS COMPLEMENTARES</t>
  </si>
  <si>
    <t>ALVENARIAS E VEDAÇÕES</t>
  </si>
  <si>
    <t>.1 PAREDE COM PLACAS CIMENTICIAS COM DUAS FACES SIMPLES, COM VÃOS</t>
  </si>
  <si>
    <t>.2 PAREDE COM PLACAS de gesso acartonado uma FACES SIMPLES, COM VÃOS</t>
  </si>
  <si>
    <t>m2</t>
  </si>
  <si>
    <t>.3 INSTALAÇÃO DE ISOLAMENTO COM LÃ DE PET EM PAREDE DRYWALL. AF_07/2023</t>
  </si>
  <si>
    <t>.4 TRATAMENTO DE RODAPÉ COM TELA DE POLIÉSTER. AF_09/2023</t>
  </si>
  <si>
    <t>REVESTIMENTOS</t>
  </si>
  <si>
    <t>.1 REVESTIMENTO CERÂMICO PARA PAREDES EXTERNAS EM PASTILHAS DE PORCELANA 2,5 X
2,5 CM (PLACAS DE 30 X 30 CM), ALINHADAS A PRUMO, APLICADO EM PANOS SEM VÃOS. AF_10/2014</t>
  </si>
  <si>
    <t>.2 REVESTIMENTO CERÂMICO PARA PAREDES EXTERNAS EM PASTILHAS DE PORCELANA 2,5 X
2,5 CM (PLACAS DE 30 X 30 CM), ALINHADAS A PRUMO, APLICADO EM SUPERFÍCIES INTERNAS DE SACD
. AF_02/2023</t>
  </si>
  <si>
    <t>.3 EMASSAMENTO COM MASSA LÁTEX, APLICAÇÃO EM PAREDE, DUAS DEMÃOS, LIXAMENTO ME
CANIZADO. AF_04/2023</t>
  </si>
  <si>
    <t>.4 LIXAMENTO MANUAL EM SUPERFÍCIES METÁLICAS EM OBRA. AF_01/2020</t>
  </si>
  <si>
    <t>.5 FUNDO SELADOR ACRÍLICO, APLICAÇÃO MANUAL EM PAREDE, UMA DEMÃO. AF_04/2023</t>
  </si>
  <si>
    <t>.6 APLICAÇÃO MANUAL DE PINTURA COM TINTA LÁTEX ACRÍLICA EM PAREDES, DUAS DEMÃO
S. AF_06/2014</t>
  </si>
  <si>
    <t>.7 PINTURA LÁTEX ACRÍLICA PREMIUM, APLICAÇÃO MANUAL EM TETO, DUAS DEMÃOS. AF_0
4/2023</t>
  </si>
  <si>
    <t>.8 PINTURA ESMALTE BORRACHA CLORADA 2 DEMAOS</t>
  </si>
  <si>
    <t>.9 FUNDO ANTICORROSIVO A BASE DE OXIDO DE FERRO (ZARCAO), UMA DEMAO</t>
  </si>
  <si>
    <t>.10 PINTURA ESMALTE FOSCO, DUAS DEMAOS, SOBRE SUPERFICIE METALICA</t>
  </si>
  <si>
    <t>.11 RECOLOCACAO DE RODAPE DE MADEIRA E CORDAO, CONSIDERANDO REAPROVEITAMENTO DO
MATERIAL</t>
  </si>
  <si>
    <t>.12 CARPETE NYLON 6  MM-EXCLUSIVE BASE</t>
  </si>
  <si>
    <t>.13 FORRO DE FIBRA MINERAL, PARA AMBIENTES COMERCIAIS, INCLUSIVE ESTRUTURA DE F
IXAÇÃO. AF_05/2017_P</t>
  </si>
  <si>
    <t>ESQUADRIAS E PORTAS</t>
  </si>
  <si>
    <t>.1 JANELA QUADRO FIXO ALUM C/ VIDRO LAMIN 8MM</t>
  </si>
  <si>
    <t>.2 PM 01 - KIT DE PORTA DE MADEIRA 90 X 210 COMPLETA COM INSTAL</t>
  </si>
  <si>
    <t>un</t>
  </si>
  <si>
    <t>.3 PM 02 - KIT DE PORTA DE MADEIRA 80 X 210 COMPLETA COM INSTAL</t>
  </si>
  <si>
    <t>.4 PMV 01 O PORTA DE MADEIRA  140X 210 (DUAS FOLHAS 70 CM)</t>
  </si>
  <si>
    <t>.5 PM 04 - PORTA DE MADEIRA 1,80 X 2,10 (DUAS FOLHAS DE 90CM)</t>
  </si>
  <si>
    <t>SISTEMA DE SOM</t>
  </si>
  <si>
    <t>.1 PROJETO ELETRICO      HONORARIOS BASICOS</t>
  </si>
  <si>
    <t>.2 SISTEMA DE SOM E AUDIO DO AUDITÓRIO</t>
  </si>
  <si>
    <t>TELHADO</t>
  </si>
  <si>
    <t>.1 TELHAMENTO COM TELHA DE AÇO/ALUMÍNIO E = 0,5 MM, COM ATÉ 2 ÁGUAS, INCLUSO I
ÇAMENTO. AF_07/2019</t>
  </si>
  <si>
    <t>.2 TELHAMENTO COM TELHA ONDULADA DE FIBRA DE VIDRO E = 0,6 MM, PARA TELHADO CO
M INCLINAÇÃO MAIOR QUE 10°, COM ATÉ 2 ÁGUAS, INCLUSO IÇAMENTO. AF_07/2019</t>
  </si>
  <si>
    <t>.3 PROJETO DE ESTRUTURAS METÁLICAS ESPECIFICO</t>
  </si>
  <si>
    <t>M²</t>
  </si>
  <si>
    <t>.4 FABRICAÇÃO E INSTALAÇÃO DE TESOURA INTEIRA EM AÇO, VÃO DE 10 M, PARA TELHA
ONDULADA DE FIBROCIMENTO, METÁLICA, PLÁSTICA OU TERMOACÚSTICA, INCLUSO IÇAMENTO. AF_07/201</t>
  </si>
  <si>
    <t>.5 TRAMA DE AÇO COMPOSTA POR TERÇAS PARA TELHADOS DE ATÉ 2 ÁGUAS PARA TELHA ON
DULADA DE FIBROCIMENTO, METÁLICA, PLÁSTICA OU TERMOACÚSTICA, INCLUSO TRANSPORTE VERTICAL.
F_07/2019</t>
  </si>
  <si>
    <t>.6 CUMEEIRA NORMAL PARA TELHA TRAPEZOIDAL DE AÇO, E = 0,5 MM, INCLUSO ACESSÓRI
OS DE FIXAÇÃO E IÇAMENTO. AF_07/2019</t>
  </si>
  <si>
    <t>.7 CALHA EM CHAPA DE AÇO GALVANIZADO NÚMERO 24, DESENVOLVIMENTO DE 100 CM, INC
LUSO TRANSPORTE VERTICAL. AF_07/2019</t>
  </si>
  <si>
    <t>.8 RUFO EXTERNO/INTERNO EM CHAPA DE AÇO GALVANIZADO NÚMERO 26, CORTE DE 33 CM,
INCLUSO IÇAMENTO. AF_07/2019</t>
  </si>
  <si>
    <t>CAIXA DÁGUA</t>
  </si>
  <si>
    <t>.1 REPARO/COLAGEM DE ESTRUTURAS DE CONCRETO COM ADESIVO ESTRUTURAL A BASE DE E
POXI, E=2 MM</t>
  </si>
  <si>
    <t>.2 INSTALACAO PARA-RAIOS P/RESERVATORIO</t>
  </si>
  <si>
    <t>INSTALAÇÕES ELETRICAS E LOGICA</t>
  </si>
  <si>
    <t>.1 CABO ELETRÔNICO CATEGORIA 6, INSTALADO EM EDIFICAÇÃO INSTITUCIONAL - FORNEC
IMENTO E INSTALAÇÃO. AF_11/2019</t>
  </si>
  <si>
    <t>.2 TOMADA DE REDE RJ45 - FORNECIMENTO E INSTALAÇÃO. AF_11/2019</t>
  </si>
  <si>
    <t>.3 TOMADA MÉDIA DE EMBUTIR (1 MÓDULO), 2P+T 10 A, INCLUINDO SUPORTE E PLACA -
FORNECIMENTO E INSTALAÇÃO. AF_03/2023</t>
  </si>
  <si>
    <t>.4 TOMADA MÉDIA DE EMBUTIR (2 MÓDULOS), 2P+T 10 A, INCLUINDO SUPORTE E PLACA -
FORNECIMENTO E INSTALAÇÃO. AF_03/2023</t>
  </si>
  <si>
    <t>.5 TOMADA BAIXA DE EMBUTIR (2 MÓDULOS), 2P+T 10 A, INCLUINDO SUPORTE E PLACA -
FORNECIMENTO E INSTALAÇÃO. AF_03/2023</t>
  </si>
  <si>
    <t>.6 INTERRUPTOR SIMPLES (1 MÓDULO), 10A/250V, INCLUINDO SUPORTE E PLACA - FORNE
CIMENTO E INSTALAÇÃO. AF_03/2023</t>
  </si>
  <si>
    <t>.7 INTERRUPTOR SIMPLES (2 MÓDULOS), 10A/250V, INCLUINDO SUPORTE E PLACA - FORN
ECIMENTO E INSTALAÇÃO. AF_03/2023</t>
  </si>
  <si>
    <t>.8 INTERRUPTOR SIMPLES (3 MÓDULOS), 10A/250V, INCLUINDO SUPORTE E PLACA - FORN
ECIMENTO E INSTALAÇÃO. AF_03/2023</t>
  </si>
  <si>
    <t>.9 CABO DE COBRE FLEXÍVEL ISOLADO, 2,5 MM², ANTI-CHAMA 450/750 V, PARA CIRCUIT
OS TERMINAIS - FORNECIMENTO E INSTALAÇÃO. AF_03/2023</t>
  </si>
  <si>
    <t>.10 DISJUNTOR MONOPOLAR TIPO DIN, CORRENTE NOMINAL DE 10A - FORNECIMENTO E INST
ALAÇÃO. AF_10/2020</t>
  </si>
  <si>
    <t>.11 DISJUNTOR MONOPOLAR TIPO DIN, CORRENTE NOMINAL DE 20A - FORNECIMENTO E INST
ALAÇÃO. AF_10/2020</t>
  </si>
  <si>
    <t>.12 DISJUNTOR BIPOLAR TIPO DR, CORRENTE NOMINAL DE 25A - FORNECIMENTO E INSTALA
ÇÃO. AF_10/2020</t>
  </si>
  <si>
    <t>.13 ELETRICISTA COM ENCARGOS COMPLEMENTARES</t>
  </si>
  <si>
    <t>.14 AUXILIAR DE ELETRICISTA COM ENCARGOS COMPLEMENTARES</t>
  </si>
  <si>
    <t>.15 MERCADO - Capacitor trifásico MPK 380 D-8.3</t>
  </si>
  <si>
    <t>.16 MERCADO - Capacitor Trifásico MPK 380 D 4.2</t>
  </si>
  <si>
    <t>.17 MERCADO - Disjuntor DWB800S 450 - 3DX 450A</t>
  </si>
  <si>
    <t>PISO ESTACIONAMENTO</t>
  </si>
  <si>
    <t>.1 DEMOLICAO DE CONCRETO ARMADO COM MARTELETE</t>
  </si>
  <si>
    <t>.2 CONCRETO FCK 30MPA - PREPARO, LANÇAMENTO E CURA</t>
  </si>
  <si>
    <t>.3 PREPARO DO PISO CIMENTADO PARA PINTURA - LIXAMENTO E LIMPEZA. AF_05/2021</t>
  </si>
  <si>
    <t>.4 ESTUCAMENTO DE DENSIDADE ALTA DE PANOS DE FACHADA DO SISTEMA DE PAREDES DEC
ONCRETO EM EDIFICAÇÕES DE MÚLTIPLOS PAVIMENTOS, PAVIMENTO TÉRREO, UTILIZAÇÃO DE ARGAMASSAC
ANTE. AF_12/2024</t>
  </si>
  <si>
    <t>.5 JUNTA DE DILATACAO-1X1CM-MASTIQUE POLIURETANO-FRIO</t>
  </si>
  <si>
    <t>.6 PINTURA DE PISO COM TINTA EPÓXI, APLICAÇÃO MANUAL, 2 DEMÃOS, INCLUSO PRIMER
EPÓXI. AF_05/2021</t>
  </si>
  <si>
    <t>.7 "PINTURA DE SÍMBOLO ""DEFICIENTE FÍSICO"" COM TINTA ACRÍLICA, UTILIZAÇÃO DE
MOLDE PLÁSTICO E APLICAÇÃO MECÂNICA, 120X120 CM. AF_05/2021"</t>
  </si>
  <si>
    <t>.8 "PINTURA DE SÍMBOLO ""GESTANTE"" COM TINTA ACRÍLICA, UTILIZAÇÃO DE MOLDE PL
ÁSTICO E APLICAÇÃO MECÂNICA, 120X120 CM. AF_05/2021"</t>
  </si>
  <si>
    <t>.9 "PINTURA DE SÍMBOLO ""IDOSO"" COM TINTA ACRÍLICA, UTILIZAÇÃO DE MOLDE PLÁST
ICO E APLICAÇÃO MECÂNICA, 120X120 CM. AF_05/2021"</t>
  </si>
  <si>
    <t>.10 PINTURA DE FAIXA DE PEDESTRE OU ZEBRADA COM TINTA EPÓXI, E  = 30 CM, APLICA
ÇÃO MANUAL. AF_05/2021</t>
  </si>
  <si>
    <t>.11 "PINTURA DE SÍMBOLO ""BICICLETA"" COM TINTA ACRÍLICA, UTILIZAÇÃO DE MOLDE P
LÁSTICO E APLICAÇÃO MECÂNICA, 150X60 CM. AF_05/2021"</t>
  </si>
  <si>
    <t>.12 PINTURA AMARELA FAIXA ESTACIONAMENTO E=20 CM</t>
  </si>
  <si>
    <t>SERVIÇOS COMPLEMENTARES</t>
  </si>
  <si>
    <t>.1 RETIRADA DE APARELHOS SANITARIOS</t>
  </si>
  <si>
    <t>.2 ANEL DE VEDACAO, PVC FLEXIVEL, 100 MM, PARA SAIDA DE BACIA / VASO SANITARIO</t>
  </si>
  <si>
    <t>.3 "SIFÃO DO TIPO GARRAFA/COPO EM PVC 1.1/4  X 1.1/2"" - FORNECIMENTO E INSTAL
AÇÃO. AF_01/2020"</t>
  </si>
  <si>
    <t>.4 RECOLOCACAO DE DIVISORIAS TIPO CHAPAS OU TABUAS, EXCLUSIVE ENTARUGAMENTO, C
ONSIDERANDO REAPROVEITAMENTO DO MATERIAL</t>
  </si>
  <si>
    <t>.5 PROJETO "AS BUILT"</t>
  </si>
  <si>
    <t>.6 LIMPEZA FINAL DA OBRA</t>
  </si>
  <si>
    <t>Total do Orçamento</t>
  </si>
  <si>
    <t>RELATÓRIO GLOBAL - Data: 25/04/2025</t>
  </si>
  <si>
    <t>Código SINAPI</t>
  </si>
  <si>
    <t>1.</t>
  </si>
  <si>
    <t>1.1</t>
  </si>
  <si>
    <t>ENGENHEIRO CIVIL DE OBRA PLENO COM ENCARGOS COMPLEMENTARES</t>
  </si>
  <si>
    <t>1.2</t>
  </si>
  <si>
    <t>MESTRE DE OBRAS COM ENCARGOS COMPLEMENTARES</t>
  </si>
  <si>
    <t>1.3</t>
  </si>
  <si>
    <t>MOBILIZAÇÃO E DESMOBILIZAÇÃO</t>
  </si>
  <si>
    <t>1.4</t>
  </si>
  <si>
    <t>FORNECIMENTO E INSTALAÇÃO DE PLACA DE OBRA COM CHAPA GALVANIZADA E ESTRUTUR
A DE MADEIRA. AF_03/2022</t>
  </si>
  <si>
    <t>1.5</t>
  </si>
  <si>
    <t>TAPUME EM CHAPA DE MADEIRA OSB. AF_03/2024</t>
  </si>
  <si>
    <t>1.6</t>
  </si>
  <si>
    <t>LOCACAO DE ANDAIME METALICO TUBULAR TIPO TORRE</t>
  </si>
  <si>
    <t>1.7</t>
  </si>
  <si>
    <t>MONTAGEM E DESMONTAGEM DE ANDAIME TUBULAR TIPO "TORRE"" (INCLUSIVE ANDAIM
E E LIMPEZA). AF_03/2024"</t>
  </si>
  <si>
    <t>1.8</t>
  </si>
  <si>
    <t>CARGA MANUAL E TRANSPORTE ENTULHO-CAMINHAO 10KM</t>
  </si>
  <si>
    <t>1.9</t>
  </si>
  <si>
    <t>COMPOSIÇÃO
 PRÓPRIA</t>
  </si>
  <si>
    <t>ELABORAÇÃO DE PGRS</t>
  </si>
  <si>
    <t>Total do Grupo 1</t>
  </si>
  <si>
    <t>2.</t>
  </si>
  <si>
    <t>2.1</t>
  </si>
  <si>
    <t>DEMOLICAO DE PAREDE DE GESSO</t>
  </si>
  <si>
    <t>2.2</t>
  </si>
  <si>
    <t>REMOCAO E REPOSICAO DE BASALTO REGULAR-ARG.1:4-3CM</t>
  </si>
  <si>
    <t>2.3</t>
  </si>
  <si>
    <t>PISO TÁTIL DIRECIONAL E DE ALERTA 25X25X2,5 CONCRETO AMARELO</t>
  </si>
  <si>
    <t>2.4</t>
  </si>
  <si>
    <t>PISO TÁTIL DE ALERTA 40X40X2,5 CM CONCRETO AMARELO</t>
  </si>
  <si>
    <t>2.5</t>
  </si>
  <si>
    <t>RETIRADA DE APARELHOS SANITARIOS, TAMPOS DE GRANITO, ESPELHOS</t>
  </si>
  <si>
    <t>2.6</t>
  </si>
  <si>
    <t>REMOCAO DE RODAPE CERAMICO COM REAPROVEITAMENTO</t>
  </si>
  <si>
    <t>2.7</t>
  </si>
  <si>
    <t>REMOCAO DE PISO EM CARPETE SEM REAPROVEITAMENTO</t>
  </si>
  <si>
    <t>2.8</t>
  </si>
  <si>
    <t>REMOCAO DE TOMADAS OU INTERRUPTORES ELETRICOS SEM REAPROVEITAMENTO</t>
  </si>
  <si>
    <t>2.9</t>
  </si>
  <si>
    <t>DEMOLICAO DE COBERTURA COM TELHAS FIBROCIMENTO</t>
  </si>
  <si>
    <t>2.10</t>
  </si>
  <si>
    <t>DESMONTAGEM DE DIVISORIAS LEVES BANHEIROS COM REAPROVEITAMENTO</t>
  </si>
  <si>
    <t>2.11</t>
  </si>
  <si>
    <t>DEMOLICAO DE TELHAS ONDULADAS</t>
  </si>
  <si>
    <t>2.12</t>
  </si>
  <si>
    <t>DEMOLICAO ESTRUTURA DE MADEIRA DE TELHADO</t>
  </si>
  <si>
    <t>2.13</t>
  </si>
  <si>
    <t>ENCANADOR OU BOMBEIRO HIDRÁULICO COM ENCARGOS COMPLEMENTARES</t>
  </si>
  <si>
    <t>2.14</t>
  </si>
  <si>
    <t>AUXILIAR DE ENCANADOR OU BOMBEIRO HIDRÁULICO COM ENCARGOS COMPLEMENTARES</t>
  </si>
  <si>
    <t>Total do Grupo 2</t>
  </si>
  <si>
    <t>3.</t>
  </si>
  <si>
    <t>3.1</t>
  </si>
  <si>
    <t>PAREDE COM PLACAS CIMENTICIAS COM DUAS FACES SIMPLES, COM VÃOS</t>
  </si>
  <si>
    <t>3.2</t>
  </si>
  <si>
    <t>3.3</t>
  </si>
  <si>
    <t>INSTALAÇÃO DE ISOLAMENTO COM LÃ DE PET EM PAREDE DRYWALL. AF_07/2023</t>
  </si>
  <si>
    <t>3.4</t>
  </si>
  <si>
    <t>TRATAMENTO DE FISSURAS COM TELA DE POLIÉSTER. AF_09/2023</t>
  </si>
  <si>
    <t>Total do Grupo 3</t>
  </si>
  <si>
    <t>4.</t>
  </si>
  <si>
    <t>4.1</t>
  </si>
  <si>
    <t>4.2</t>
  </si>
  <si>
    <t>4.3</t>
  </si>
  <si>
    <t>EMASSAMENTO COM MASSA LÁTEX, APLICAÇÃO EM PAREDE, DUAS DEMÃOS, LIXAMENTO ME
CANIZADO. AF_04/2023</t>
  </si>
  <si>
    <t>4.4</t>
  </si>
  <si>
    <t>LIXAMENTO MANUAL EM SUPERFÍCIES METÁLICAS EM OBRA. AF_01/2020</t>
  </si>
  <si>
    <t>4.5</t>
  </si>
  <si>
    <t>FUNDO SELADOR ACRÍLICO, APLICAÇÃO MANUAL EM PAREDE, UMA DEMÃO. AF_04/2023</t>
  </si>
  <si>
    <t>4.6</t>
  </si>
  <si>
    <t>APLICAÇÃO MANUAL DE PINTURA COM TINTA LÁTEX ACRÍLICA EM PAREDES, DUAS DEMÃO
S. AF_06/2014</t>
  </si>
  <si>
    <t>4.7</t>
  </si>
  <si>
    <t>PINTURA LÁTEX ACRÍLICA PREMIUM, APLICAÇÃO MANUAL EM TETO, DUAS DEMÃOS. AF_0
4/2023</t>
  </si>
  <si>
    <t>4.8</t>
  </si>
  <si>
    <t>4.9</t>
  </si>
  <si>
    <t>FUNDO ANTICORROSIVO A BASE DE OXIDO DE FERRO (ZARCAO), UMA DEMAO</t>
  </si>
  <si>
    <t>4.10</t>
  </si>
  <si>
    <t>PINTURA ESMALTE FOSCO, DUAS DEMAOS, SOBRE SUPERFICIE METALICA</t>
  </si>
  <si>
    <t>4.11</t>
  </si>
  <si>
    <t>RECOLOCACAO DE RODAPE PORCELANATO, CONSIDERANDO REAPROVEITAMENTO DO
MATERIAL</t>
  </si>
  <si>
    <t>4.12</t>
  </si>
  <si>
    <t>4.13</t>
  </si>
  <si>
    <t>FORRO DE FIBRA MINERAL, PARA AMBIENTES COMERCIAIS, INCLUSIVE ESTRUTURA DE F
IXAÇÃO. AF_05/2017_P</t>
  </si>
  <si>
    <t>Total do Grupo 4</t>
  </si>
  <si>
    <t>5.</t>
  </si>
  <si>
    <t>5.1</t>
  </si>
  <si>
    <t>JANELA QUADRO FIXO ALUM C/ VIDRO LAMIN 8MM</t>
  </si>
  <si>
    <t>5.2</t>
  </si>
  <si>
    <t>MERCADO</t>
  </si>
  <si>
    <t>PM 01 - KIT DE PORTA DE MADEIRA LAMINADA 90 X 210 COMPLETA COM INSTAL E FERRAGEM</t>
  </si>
  <si>
    <t>5.3</t>
  </si>
  <si>
    <t>PM 02 - KIT DE PORTA DE MADEIRA LAMINADA 80 X 210 COMPLETA COM INSTAL E FERRAGEM</t>
  </si>
  <si>
    <t>5.4</t>
  </si>
  <si>
    <t>PMV 01 O PORTA DE MADEIRA LAMINADA  140X 210 (DUAS FOLHAS 70 CM) INST E FERRAGEM</t>
  </si>
  <si>
    <t>5.5</t>
  </si>
  <si>
    <t>Total do Grupo 5</t>
  </si>
  <si>
    <t>6.</t>
  </si>
  <si>
    <t>6.1</t>
  </si>
  <si>
    <t xml:space="preserve">PROJETO SONORIZAÇÃO E PROJEÇÃO   </t>
  </si>
  <si>
    <t>6.2</t>
  </si>
  <si>
    <t>Total do Grupo 6</t>
  </si>
  <si>
    <t>7.</t>
  </si>
  <si>
    <t>7.1</t>
  </si>
  <si>
    <t>7.2</t>
  </si>
  <si>
    <t>TELHAMENTO COM TELHA ONDULADA DE FIBRA DE VIDRO E = 1,0 MM, PARA TELHADO CO
M INCLINAÇÃO MAIOR QUE 10°, COM ATÉ 2 ÁGUAS, INCLUSO IÇAMENTO. AF_07/2019</t>
  </si>
  <si>
    <t>7.3</t>
  </si>
  <si>
    <t>PROJETO DE ESTRUTURAS METÁLICAS ESPECIFICO</t>
  </si>
  <si>
    <t>7.4</t>
  </si>
  <si>
    <t>FABRICAÇÃO E INSTALAÇÃO DE TESOURA INTEIRA EM AÇO, PARA TELHA
METÁLICA, INCLUSO IÇAMENTO. AF_07/201</t>
  </si>
  <si>
    <t>7.5</t>
  </si>
  <si>
    <t>TRAMA DE AÇO COMPOSTA POR TERÇAS PARA TELHADOS DE 4 ÁGUAS PARA TELHA TRAPEZOIDAL METÁLICA, INCLUSO TRANSPORTE VERTICAL.
F_07/2019</t>
  </si>
  <si>
    <t>7.6</t>
  </si>
  <si>
    <t>CUMEEIRA NORMAL PARA TELHA TRAPEZOIDAL DE AÇO, E = 0,5 MM, INCLUSO ACESSÓRI
OS DE FIXAÇÃO E IÇAMENTO. AF_07/2019</t>
  </si>
  <si>
    <t>7.7</t>
  </si>
  <si>
    <t>CALHA EM CHAPA DE AÇO GALVANIZADO NÚMERO 24, DESENVOLVIMENTO DE 150 CM, INC
LUSO TRANSPORTE VERTICAL. AF_07/2019</t>
  </si>
  <si>
    <t>7.8</t>
  </si>
  <si>
    <t>RUFO EXTERNO EM CHAPA DE AÇO GALVANIZADO NÚMERO 26, CORTE DE 33 CM,
INCLUSO IÇAMENTO. AF_07/2019</t>
  </si>
  <si>
    <t>Total do Grupo 7</t>
  </si>
  <si>
    <t>8.</t>
  </si>
  <si>
    <t>8.1</t>
  </si>
  <si>
    <t>REPARO/COLAGEM DE ESTRUTURAS DE CONCRETO COM ADESIVO ESTRUTURAL A BASE DE E
POXI, E=2 MM</t>
  </si>
  <si>
    <t>8.2</t>
  </si>
  <si>
    <t>INSTALACAO PARA-RAIOS P/RESERVATORIO</t>
  </si>
  <si>
    <t>Total do Grupo 8</t>
  </si>
  <si>
    <t>9.</t>
  </si>
  <si>
    <t>9.1</t>
  </si>
  <si>
    <t>CABO ELETRÔNICO CATEGORIA 6, INSTALADO EM EDIFICAÇÃO INSTITUCIONAL - FORNEC
IMENTO E INSTALAÇÃO. AF_11/2019</t>
  </si>
  <si>
    <t>9.2</t>
  </si>
  <si>
    <t>TOMADA DE REDE RJ45 - FORNECIMENTO E INSTALAÇÃO. AF_11/2019</t>
  </si>
  <si>
    <t>9.3</t>
  </si>
  <si>
    <t>TOMADA MÉDIA DE EMBUTIR (1 MÓDULO), 2P+T 10 A, INCLUINDO SUPORTE E PLACA -
FORNECIMENTO E INSTALAÇÃO. AF_03/2023</t>
  </si>
  <si>
    <t>9.4</t>
  </si>
  <si>
    <t>TOMADA MÉDIA DE EMBUTIR (2 MÓDULOS), 2P+T 10 A, INCLUINDO SUPORTE E PLACA -
FORNECIMENTO E INSTALAÇÃO. AF_03/2023</t>
  </si>
  <si>
    <t>9.5</t>
  </si>
  <si>
    <t>TOMADA PISO DE EMBUTIR (2 MÓDULOS), 2P+T 10 A, INCLUINDO SUPORTE E PLACA -
FORNECIMENTO E INSTALAÇÃO. AF_03/2023</t>
  </si>
  <si>
    <t>9.6</t>
  </si>
  <si>
    <t>INTERRUPTOR SIMPLES (1 MÓDULO), 10A/250V, INCLUINDO SUPORTE E PLACA - FORNE
CIMENTO E INSTALAÇÃO. AF_03/2023</t>
  </si>
  <si>
    <t>9.7</t>
  </si>
  <si>
    <t>INTERRUPTOR SIMPLES (2 MÓDULOS), 10A/250V, INCLUINDO SUPORTE E PLACA - FORN
ECIMENTO E INSTALAÇÃO. AF_03/2023</t>
  </si>
  <si>
    <t>9.8</t>
  </si>
  <si>
    <t>INTERRUPTOR SIMPLES (3 MÓDULOS), 10A/250V, INCLUINDO SUPORTE E PLACA - FORN
ECIMENTO E INSTALAÇÃO. AF_03/2023</t>
  </si>
  <si>
    <t>9.9</t>
  </si>
  <si>
    <t>CABO DE COBRE FLEXÍVEL ISOLADO, 2,5 MM², ANTI-CHAMA 450/750 V, PARA CIRCUIT
OS TERMINAIS - FORNECIMENTO E INSTALAÇÃO. AF_03/2023</t>
  </si>
  <si>
    <t>9.10</t>
  </si>
  <si>
    <t>DISJUNTOR MONOPOLAR TIPO DIN, CORRENTE NOMINAL DE 10A - FORNECIMENTO E INST
ALAÇÃO. AF_10/2020</t>
  </si>
  <si>
    <t>9.11</t>
  </si>
  <si>
    <t>DISJUNTOR MONOPOLAR TIPO DIN, CORRENTE NOMINAL DE 20A - FORNECIMENTO E INST
ALAÇÃO. AF_10/2020</t>
  </si>
  <si>
    <t>9.12</t>
  </si>
  <si>
    <t>DISJUNTOR BIPOLAR TIPO DR, CORRENTE NOMINAL DE 25A - FORNECIMENTO E INSTALA
ÇÃO. AF_10/2020</t>
  </si>
  <si>
    <t>9.13</t>
  </si>
  <si>
    <t>ELETRICISTA COM ENCARGOS COMPLEMENTARES</t>
  </si>
  <si>
    <t>9.14</t>
  </si>
  <si>
    <t>AUXILIAR DE ELETRICISTA COM ENCARGOS COMPLEMENTARES</t>
  </si>
  <si>
    <t>9.15</t>
  </si>
  <si>
    <t>MERCADO - Capacitor trifásico MPK 380 D-8.3</t>
  </si>
  <si>
    <t>9.16</t>
  </si>
  <si>
    <t>MERCADO - Capacitor Trifásico MPK 380 D 4.2</t>
  </si>
  <si>
    <t>9.17</t>
  </si>
  <si>
    <t>MERCADO - Disjuntor DWB800S 450 - 3DX 450A</t>
  </si>
  <si>
    <t>Total do Grupo 9</t>
  </si>
  <si>
    <t>10.</t>
  </si>
  <si>
    <t>10.1</t>
  </si>
  <si>
    <t>DEMOLICAO DE CONCRETO ARMADO COM MARTELETE</t>
  </si>
  <si>
    <t>10.2</t>
  </si>
  <si>
    <t>CONCRETO FCK 30MPA - PREPARO, LANÇAMENTO E CURA</t>
  </si>
  <si>
    <t>10.3</t>
  </si>
  <si>
    <t>PREPARO DO PISO CIMENTADO PARA PINTURA - LIXAMENTO E LIMPEZA. AF_05/2021</t>
  </si>
  <si>
    <t>10.4</t>
  </si>
  <si>
    <t>10.5</t>
  </si>
  <si>
    <t>JUNTA DE DILATACAO-1X1CM-MASTIQUE POLIURETANO-FRIO</t>
  </si>
  <si>
    <t>10.6</t>
  </si>
  <si>
    <t>PINTURA DE PISO COM TINTA EPÓXI, APLICAÇÃO MANUAL, 2 DEMÃOS, INCLUSO PRIMER
EPÓXI. AF_05/2021</t>
  </si>
  <si>
    <t>10.7</t>
  </si>
  <si>
    <t>10.8</t>
  </si>
  <si>
    <t xml:space="preserve">"PINTURA DE SÍMBOLO ""GESTANTE"" COM TINTA EPÓXI, UTILIZAÇÃO DE MOLDE PL
ÁSTICO E APLICAÇÃO MECÂNICA, 120X120 CM. </t>
  </si>
  <si>
    <t>10.9</t>
  </si>
  <si>
    <t xml:space="preserve">"PINTURA DE SÍMBOLO ""IDOSO"" COM TINTA EPÓXI, UTILIZAÇÃO DE MOLDE PLÁST
ICO E APLICAÇÃO MECÂNICA, 120X120 CM. </t>
  </si>
  <si>
    <t>10.10</t>
  </si>
  <si>
    <t>PINTURA DE FAIXA DE PEDESTRE OU ZEBRADA COM TINTA EPÓXI, E  = 30 CM, APLICA
ÇÃO MANUAL. AF_05/2021</t>
  </si>
  <si>
    <t>10.11</t>
  </si>
  <si>
    <t xml:space="preserve">"PINTURA DE SÍMBOLO ""NÚMERO DO BOX "" COM TINTA EPÓXI, UTILIZAÇÃO DE MOLDE P
LÁSTICO E APLICAÇÃO MECÂNICA, 100X80 CM. </t>
  </si>
  <si>
    <t>10.12</t>
  </si>
  <si>
    <t>PINTURA AMARELA FAIXA ESTACIONAMENTO E=20 CM TINTA EPOXI</t>
  </si>
  <si>
    <t>Total do Grupo 10</t>
  </si>
  <si>
    <t>11.</t>
  </si>
  <si>
    <t>11.1</t>
  </si>
  <si>
    <t>REINSTALAÇÃO DE APARELHOS SANITARIOS, BALCÕES DE GRANITO E ESPELHOS</t>
  </si>
  <si>
    <t>11.2</t>
  </si>
  <si>
    <t>ANEL DE VEDACAO, PVC FLEXIVEL, 100 MM, PARA SAIDA DE BACIA / VASO SANITARIO</t>
  </si>
  <si>
    <t>11.3</t>
  </si>
  <si>
    <t>"SIFÃO DO TIPO GARRAFA/COPO EM PVC 1.1/4  X 1.1/2"" - FORNECIMENTO E INSTAL
AÇÃO. AF_01/2020"</t>
  </si>
  <si>
    <t>11.4</t>
  </si>
  <si>
    <t>RECOLOCACAO DE DIVISORIAS DOS BANHEIROS, CONSIDERANDO REAPROVEITAMENTO DO MATERIAL</t>
  </si>
  <si>
    <t>11.5</t>
  </si>
  <si>
    <t>PROJETO "AS BUILT"</t>
  </si>
  <si>
    <t>11.6</t>
  </si>
  <si>
    <t>LIMPEZA FINAL DA OBRA</t>
  </si>
  <si>
    <t>Total do Grupo 11</t>
  </si>
  <si>
    <t>TOTAL</t>
  </si>
  <si>
    <t>CRONOGRAMA FÍSICO-FINANCEIRO</t>
  </si>
  <si>
    <t>Etapa</t>
  </si>
  <si>
    <t>Prazo</t>
  </si>
  <si>
    <t>Parcela</t>
  </si>
  <si>
    <t>Porcentagem</t>
  </si>
  <si>
    <t>30 dias</t>
  </si>
  <si>
    <t>60 dias</t>
  </si>
  <si>
    <t>90 dias</t>
  </si>
  <si>
    <t>120 dias</t>
  </si>
  <si>
    <t>150 dias</t>
  </si>
  <si>
    <t>PAREDE COM PLACAS DE GESSO ACARTONADO DE FACES SIMPLES, COM VÃOS</t>
  </si>
  <si>
    <t>REVESTIMENTO CERÂMICO PARA PAREDES INTERNAS EM PASTILHAS DE PORCELANA 2,5 X
2,5 CM (PLACAS DE 30 X 30 CM), ALINHADAS A PRUMO, APLICADO EM PANOS SEM VÃOS. AF_10/2014</t>
  </si>
  <si>
    <t>REVESTIMENTO CERÂMICO PARA PAREDES EXTERNAS EM PASTILHAS DE PORCELANA 2,5 X
2,5 CM (PLACAS DE 30 X 30 CM), ALINHADAS A PRUMO. AF_02/2023</t>
  </si>
  <si>
    <t>PINTURA ACRILICO EMBORRACHA  2 DEMAOS EXTERNO</t>
  </si>
  <si>
    <t>CARPETE COMERCIAL EM PLACAS</t>
  </si>
  <si>
    <t>PM 04 - PORTA DE MADEIRA LAMINADA 180 X 210 (DUAS FOLHAS DE 90CM) INST E FERRAGEM</t>
  </si>
  <si>
    <t>TELHAMENTO COM TELHA DE AÇO/ALUMÍNIO E = 0,5 MM, 4 ÁGUAS, INCLUSO I
ÇAMENTO. AF_07/2019</t>
  </si>
  <si>
    <t>ESTUCAMENTO DE DENSIDADE ALTA DE PISO DE CONCRETO EM EDIFICAÇÕES DE MÚLTIPLOS PAVIMENTOS, PAVIMENTO TÉRREO, UTILIZAÇÃO DE ARGAMASSA POLIMÉRICA</t>
  </si>
  <si>
    <t xml:space="preserve">"PINTURA DE SÍMBOLO "PNE" COM TINTA EPOXI, UTILIZAÇÃO DE
MOLDE PLÁSTICO E APLICAÇÃO MECÂNICA, 120X120 CM. </t>
  </si>
  <si>
    <t>SISTEMA DE SOM E IMAGEM DO AUDITÓRIO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</si>
</sst>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###,###,##0.00"/>
  </numFmts>
  <fonts count="5" x14ac:knownFonts="1">
    <font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AF2D0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5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0" fillId="0" borderId="2" xfId="0" applyBorder="1"/>
    <xf numFmtId="164" fontId="0" fillId="0" borderId="2" xfId="0" applyNumberFormat="1" applyBorder="1"/>
    <xf numFmtId="0" fontId="1" fillId="0" borderId="3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44" fontId="0" fillId="0" borderId="0" xfId="1" applyFont="1"/>
    <xf numFmtId="9" fontId="0" fillId="0" borderId="0" xfId="2" applyFont="1"/>
    <xf numFmtId="9" fontId="0" fillId="0" borderId="0" xfId="2" quotePrefix="1" applyFont="1"/>
    <xf numFmtId="0" fontId="0" fillId="2" borderId="0" xfId="0" applyFill="1"/>
    <xf numFmtId="0" fontId="0" fillId="2" borderId="6" xfId="0" applyFill="1" applyBorder="1"/>
    <xf numFmtId="0" fontId="0" fillId="2" borderId="3" xfId="0" applyFill="1" applyBorder="1"/>
    <xf numFmtId="164" fontId="0" fillId="2" borderId="3" xfId="0" applyNumberFormat="1" applyFill="1" applyBorder="1"/>
    <xf numFmtId="44" fontId="0" fillId="2" borderId="3" xfId="1" applyFont="1" applyFill="1" applyBorder="1"/>
    <xf numFmtId="10" fontId="0" fillId="2" borderId="3" xfId="2" applyNumberFormat="1" applyFont="1" applyFill="1" applyBorder="1"/>
    <xf numFmtId="10" fontId="0" fillId="2" borderId="3" xfId="2" quotePrefix="1" applyNumberFormat="1" applyFont="1" applyFill="1" applyBorder="1"/>
    <xf numFmtId="10" fontId="0" fillId="2" borderId="7" xfId="2" applyNumberFormat="1" applyFont="1" applyFill="1" applyBorder="1"/>
    <xf numFmtId="10" fontId="0" fillId="0" borderId="0" xfId="2" applyNumberFormat="1" applyFont="1" applyFill="1" applyBorder="1"/>
    <xf numFmtId="9" fontId="0" fillId="2" borderId="3" xfId="2" quotePrefix="1" applyFont="1" applyFill="1" applyBorder="1"/>
    <xf numFmtId="9" fontId="0" fillId="2" borderId="3" xfId="2" applyFont="1" applyFill="1" applyBorder="1"/>
    <xf numFmtId="9" fontId="0" fillId="2" borderId="7" xfId="2" applyFont="1" applyFill="1" applyBorder="1"/>
    <xf numFmtId="44" fontId="0" fillId="2" borderId="7" xfId="1" applyFont="1" applyFill="1" applyBorder="1"/>
    <xf numFmtId="44" fontId="0" fillId="2" borderId="3" xfId="0" applyNumberFormat="1" applyFill="1" applyBorder="1"/>
    <xf numFmtId="44" fontId="0" fillId="2" borderId="6" xfId="1" applyFont="1" applyFill="1" applyBorder="1"/>
    <xf numFmtId="10" fontId="0" fillId="2" borderId="7" xfId="0" applyNumberFormat="1" applyFill="1" applyBorder="1"/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44" fontId="4" fillId="0" borderId="12" xfId="0" applyNumberFormat="1" applyFont="1" applyBorder="1" applyAlignment="1">
      <alignment vertical="center"/>
    </xf>
    <xf numFmtId="10" fontId="4" fillId="0" borderId="12" xfId="0" applyNumberFormat="1" applyFont="1" applyBorder="1" applyAlignment="1">
      <alignment horizontal="right" vertical="center"/>
    </xf>
    <xf numFmtId="0" fontId="4" fillId="3" borderId="11" xfId="0" applyFont="1" applyFill="1" applyBorder="1" applyAlignment="1">
      <alignment vertical="center"/>
    </xf>
    <xf numFmtId="0" fontId="4" fillId="3" borderId="12" xfId="0" applyFont="1" applyFill="1" applyBorder="1" applyAlignment="1">
      <alignment vertical="center"/>
    </xf>
    <xf numFmtId="44" fontId="4" fillId="3" borderId="12" xfId="0" applyNumberFormat="1" applyFont="1" applyFill="1" applyBorder="1" applyAlignment="1">
      <alignment vertical="center"/>
    </xf>
    <xf numFmtId="10" fontId="4" fillId="3" borderId="12" xfId="2" applyNumberFormat="1" applyFont="1" applyFill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8CEB9-13DC-409A-AE71-CF97156B625C}">
  <dimension ref="A1:G235"/>
  <sheetViews>
    <sheetView topLeftCell="A209" workbookViewId="0">
      <selection activeCell="G235" sqref="G235"/>
    </sheetView>
  </sheetViews>
  <sheetFormatPr defaultRowHeight="15" x14ac:dyDescent="0.25"/>
  <cols>
    <col min="1" max="1" width="5.7109375" bestFit="1" customWidth="1"/>
    <col min="2" max="2" width="84.28515625" bestFit="1" customWidth="1"/>
    <col min="3" max="3" width="11.85546875" bestFit="1" customWidth="1"/>
    <col min="4" max="4" width="6.85546875" bestFit="1" customWidth="1"/>
    <col min="5" max="5" width="11.7109375" bestFit="1" customWidth="1"/>
    <col min="6" max="6" width="13.5703125" bestFit="1" customWidth="1"/>
    <col min="7" max="7" width="11.7109375" bestFit="1" customWidth="1"/>
  </cols>
  <sheetData>
    <row r="1" spans="1:7" x14ac:dyDescent="0.25">
      <c r="A1" s="36" t="s">
        <v>0</v>
      </c>
      <c r="B1" s="36"/>
      <c r="C1" s="36"/>
      <c r="D1" s="36"/>
      <c r="E1" s="36"/>
      <c r="F1" s="36"/>
      <c r="G1" s="36"/>
    </row>
    <row r="2" spans="1:7" x14ac:dyDescent="0.25">
      <c r="A2" s="37" t="s">
        <v>1</v>
      </c>
      <c r="B2" s="37"/>
      <c r="C2" s="37"/>
      <c r="D2" s="37"/>
      <c r="E2" s="37"/>
      <c r="F2" s="37"/>
      <c r="G2" s="37"/>
    </row>
    <row r="3" spans="1:7" x14ac:dyDescent="0.25">
      <c r="A3" s="37" t="s">
        <v>2</v>
      </c>
      <c r="B3" s="37"/>
      <c r="C3" s="37"/>
      <c r="D3" s="37"/>
      <c r="E3" s="37"/>
      <c r="F3" s="37"/>
      <c r="G3" s="37"/>
    </row>
    <row r="4" spans="1:7" x14ac:dyDescent="0.25">
      <c r="A4" s="37" t="s">
        <v>3</v>
      </c>
      <c r="B4" s="37"/>
      <c r="C4" s="37"/>
      <c r="D4" s="37"/>
      <c r="E4" s="37"/>
      <c r="F4" s="37"/>
      <c r="G4" s="37"/>
    </row>
    <row r="5" spans="1:7" x14ac:dyDescent="0.25">
      <c r="A5" s="5" t="s">
        <v>4</v>
      </c>
      <c r="B5" s="5" t="s">
        <v>5</v>
      </c>
      <c r="C5" s="5" t="s">
        <v>6</v>
      </c>
      <c r="D5" s="5" t="s">
        <v>7</v>
      </c>
      <c r="E5" s="5" t="s">
        <v>8</v>
      </c>
      <c r="F5" s="5" t="s">
        <v>9</v>
      </c>
      <c r="G5" s="5" t="s">
        <v>10</v>
      </c>
    </row>
    <row r="6" spans="1:7" x14ac:dyDescent="0.25">
      <c r="A6">
        <v>1</v>
      </c>
      <c r="B6" t="s">
        <v>11</v>
      </c>
      <c r="C6" s="1"/>
      <c r="E6" s="1"/>
      <c r="F6" s="1"/>
      <c r="G6" s="1"/>
    </row>
    <row r="7" spans="1:7" x14ac:dyDescent="0.25">
      <c r="B7" t="s">
        <v>12</v>
      </c>
      <c r="C7" s="1">
        <v>5</v>
      </c>
      <c r="D7" t="s">
        <v>13</v>
      </c>
      <c r="E7" s="1">
        <v>197.18</v>
      </c>
      <c r="F7" s="1">
        <v>27312.75</v>
      </c>
      <c r="G7" s="1"/>
    </row>
    <row r="8" spans="1:7" x14ac:dyDescent="0.25">
      <c r="C8" s="1"/>
      <c r="E8" s="1">
        <v>985.9</v>
      </c>
      <c r="F8" s="1">
        <v>136563.75</v>
      </c>
      <c r="G8" s="1">
        <v>137549.65</v>
      </c>
    </row>
    <row r="9" spans="1:7" x14ac:dyDescent="0.25">
      <c r="B9" t="s">
        <v>14</v>
      </c>
      <c r="C9" s="1">
        <v>5</v>
      </c>
      <c r="D9" t="s">
        <v>13</v>
      </c>
      <c r="E9" s="1">
        <v>323.95</v>
      </c>
      <c r="F9" s="1">
        <v>24149.4</v>
      </c>
      <c r="G9" s="1"/>
    </row>
    <row r="10" spans="1:7" x14ac:dyDescent="0.25">
      <c r="C10" s="1"/>
      <c r="E10" s="1">
        <v>1619.75</v>
      </c>
      <c r="F10" s="1">
        <v>120747</v>
      </c>
      <c r="G10" s="1">
        <v>122366.75</v>
      </c>
    </row>
    <row r="11" spans="1:7" x14ac:dyDescent="0.25">
      <c r="B11" t="s">
        <v>15</v>
      </c>
      <c r="C11" s="1">
        <v>1</v>
      </c>
      <c r="D11" t="s">
        <v>16</v>
      </c>
      <c r="E11" s="1">
        <v>4370.5</v>
      </c>
      <c r="F11" s="1">
        <v>0</v>
      </c>
      <c r="G11" s="1"/>
    </row>
    <row r="12" spans="1:7" x14ac:dyDescent="0.25">
      <c r="C12" s="1"/>
      <c r="E12" s="1">
        <v>4370.5</v>
      </c>
      <c r="F12" s="1">
        <v>0</v>
      </c>
      <c r="G12" s="1">
        <v>4370.5</v>
      </c>
    </row>
    <row r="13" spans="1:7" ht="30" x14ac:dyDescent="0.25">
      <c r="B13" s="2" t="s">
        <v>17</v>
      </c>
      <c r="C13" s="1">
        <v>6</v>
      </c>
      <c r="D13" t="s">
        <v>18</v>
      </c>
      <c r="E13" s="1">
        <v>32.299999999999997</v>
      </c>
      <c r="F13" s="1">
        <v>46.25</v>
      </c>
      <c r="G13" s="1"/>
    </row>
    <row r="14" spans="1:7" x14ac:dyDescent="0.25">
      <c r="C14" s="1"/>
      <c r="E14" s="1">
        <v>193.8</v>
      </c>
      <c r="F14" s="1">
        <v>277.5</v>
      </c>
      <c r="G14" s="1">
        <v>471.3</v>
      </c>
    </row>
    <row r="15" spans="1:7" x14ac:dyDescent="0.25">
      <c r="B15" t="s">
        <v>19</v>
      </c>
      <c r="C15" s="1">
        <v>35.700000000000003</v>
      </c>
      <c r="D15" t="s">
        <v>18</v>
      </c>
      <c r="E15" s="1">
        <v>33.57</v>
      </c>
      <c r="F15" s="1">
        <v>40.35</v>
      </c>
      <c r="G15" s="1"/>
    </row>
    <row r="16" spans="1:7" x14ac:dyDescent="0.25">
      <c r="C16" s="1"/>
      <c r="E16" s="1">
        <v>1198.45</v>
      </c>
      <c r="F16" s="1">
        <v>1440.5</v>
      </c>
      <c r="G16" s="1">
        <v>2638.95</v>
      </c>
    </row>
    <row r="17" spans="1:7" x14ac:dyDescent="0.25">
      <c r="B17" t="s">
        <v>20</v>
      </c>
      <c r="C17" s="1">
        <v>100</v>
      </c>
      <c r="D17" t="s">
        <v>21</v>
      </c>
      <c r="E17" s="1">
        <v>38.01</v>
      </c>
      <c r="F17" s="1">
        <v>12.55</v>
      </c>
      <c r="G17" s="1"/>
    </row>
    <row r="18" spans="1:7" x14ac:dyDescent="0.25">
      <c r="C18" s="1"/>
      <c r="E18" s="1">
        <v>3801</v>
      </c>
      <c r="F18" s="1">
        <v>1255</v>
      </c>
      <c r="G18" s="1">
        <v>5056</v>
      </c>
    </row>
    <row r="19" spans="1:7" ht="30" x14ac:dyDescent="0.25">
      <c r="B19" s="2" t="s">
        <v>22</v>
      </c>
      <c r="C19" s="1">
        <v>100</v>
      </c>
      <c r="D19" t="s">
        <v>23</v>
      </c>
      <c r="E19" s="1">
        <v>28.07</v>
      </c>
      <c r="F19" s="1">
        <v>38</v>
      </c>
      <c r="G19" s="1"/>
    </row>
    <row r="20" spans="1:7" x14ac:dyDescent="0.25">
      <c r="C20" s="1"/>
      <c r="E20" s="1">
        <v>2807</v>
      </c>
      <c r="F20" s="1">
        <v>3800</v>
      </c>
      <c r="G20" s="1">
        <v>6607</v>
      </c>
    </row>
    <row r="21" spans="1:7" x14ac:dyDescent="0.25">
      <c r="B21" t="s">
        <v>24</v>
      </c>
      <c r="C21" s="1">
        <v>100</v>
      </c>
      <c r="D21" t="s">
        <v>25</v>
      </c>
      <c r="E21" s="1">
        <v>55.08</v>
      </c>
      <c r="F21" s="1">
        <v>22</v>
      </c>
      <c r="G21" s="1"/>
    </row>
    <row r="22" spans="1:7" x14ac:dyDescent="0.25">
      <c r="C22" s="1"/>
      <c r="E22" s="1">
        <v>5508</v>
      </c>
      <c r="F22" s="1">
        <v>2200</v>
      </c>
      <c r="G22" s="1">
        <v>7708</v>
      </c>
    </row>
    <row r="23" spans="1:7" x14ac:dyDescent="0.25">
      <c r="B23" t="s">
        <v>26</v>
      </c>
      <c r="C23" s="1">
        <v>1</v>
      </c>
      <c r="D23" t="s">
        <v>16</v>
      </c>
      <c r="E23" s="1">
        <v>697.2</v>
      </c>
      <c r="F23" s="1">
        <v>0</v>
      </c>
      <c r="G23" s="1"/>
    </row>
    <row r="24" spans="1:7" x14ac:dyDescent="0.25">
      <c r="C24" s="1"/>
      <c r="E24" s="1">
        <v>697.2</v>
      </c>
      <c r="F24" s="1">
        <v>0</v>
      </c>
      <c r="G24" s="1">
        <v>697.2</v>
      </c>
    </row>
    <row r="25" spans="1:7" x14ac:dyDescent="0.25">
      <c r="C25" s="1"/>
      <c r="E25" s="1"/>
      <c r="F25" s="1"/>
      <c r="G25" s="1"/>
    </row>
    <row r="26" spans="1:7" x14ac:dyDescent="0.25">
      <c r="B26" t="s">
        <v>27</v>
      </c>
      <c r="C26" s="1"/>
      <c r="E26" s="1">
        <v>21181.599999999999</v>
      </c>
      <c r="F26" s="1">
        <v>266283.75</v>
      </c>
      <c r="G26" s="1">
        <v>287465.34999999998</v>
      </c>
    </row>
    <row r="27" spans="1:7" x14ac:dyDescent="0.25">
      <c r="C27" s="1"/>
      <c r="E27" s="1"/>
      <c r="F27" s="1"/>
      <c r="G27" s="1"/>
    </row>
    <row r="28" spans="1:7" x14ac:dyDescent="0.25">
      <c r="A28">
        <v>2</v>
      </c>
      <c r="B28" t="s">
        <v>28</v>
      </c>
      <c r="C28" s="1"/>
      <c r="E28" s="1"/>
      <c r="F28" s="1"/>
      <c r="G28" s="1"/>
    </row>
    <row r="29" spans="1:7" x14ac:dyDescent="0.25">
      <c r="B29" t="s">
        <v>29</v>
      </c>
      <c r="C29" s="1">
        <v>1483.61</v>
      </c>
      <c r="D29" t="s">
        <v>18</v>
      </c>
      <c r="E29" s="1">
        <v>0.95</v>
      </c>
      <c r="F29" s="1">
        <v>3.75</v>
      </c>
      <c r="G29" s="1"/>
    </row>
    <row r="30" spans="1:7" x14ac:dyDescent="0.25">
      <c r="C30" s="1"/>
      <c r="E30" s="1">
        <v>1409.43</v>
      </c>
      <c r="F30" s="1">
        <v>5563.54</v>
      </c>
      <c r="G30" s="1">
        <v>6972.97</v>
      </c>
    </row>
    <row r="31" spans="1:7" x14ac:dyDescent="0.25">
      <c r="B31" t="s">
        <v>30</v>
      </c>
      <c r="C31" s="1">
        <v>1300</v>
      </c>
      <c r="D31" t="s">
        <v>18</v>
      </c>
      <c r="E31" s="1">
        <v>15.59</v>
      </c>
      <c r="F31" s="1">
        <v>42.81</v>
      </c>
      <c r="G31" s="1"/>
    </row>
    <row r="32" spans="1:7" x14ac:dyDescent="0.25">
      <c r="C32" s="1"/>
      <c r="E32" s="1">
        <v>20267</v>
      </c>
      <c r="F32" s="1">
        <v>55653</v>
      </c>
      <c r="G32" s="1">
        <v>75920</v>
      </c>
    </row>
    <row r="33" spans="2:7" x14ac:dyDescent="0.25">
      <c r="B33" t="s">
        <v>31</v>
      </c>
      <c r="C33" s="1">
        <v>38.5</v>
      </c>
      <c r="D33" t="s">
        <v>18</v>
      </c>
      <c r="E33" s="1">
        <v>154.87</v>
      </c>
      <c r="F33" s="1">
        <v>28.8</v>
      </c>
      <c r="G33" s="1"/>
    </row>
    <row r="34" spans="2:7" x14ac:dyDescent="0.25">
      <c r="C34" s="1"/>
      <c r="E34" s="1">
        <v>5962.5</v>
      </c>
      <c r="F34" s="1">
        <v>1108.8</v>
      </c>
      <c r="G34" s="1">
        <v>7071.3</v>
      </c>
    </row>
    <row r="35" spans="2:7" x14ac:dyDescent="0.25">
      <c r="B35" t="s">
        <v>32</v>
      </c>
      <c r="C35" s="1">
        <v>6</v>
      </c>
      <c r="D35" t="s">
        <v>16</v>
      </c>
      <c r="E35" s="1">
        <v>31.18</v>
      </c>
      <c r="F35" s="1">
        <v>32.799999999999997</v>
      </c>
      <c r="G35" s="1"/>
    </row>
    <row r="36" spans="2:7" x14ac:dyDescent="0.25">
      <c r="C36" s="1"/>
      <c r="E36" s="1">
        <v>187.08</v>
      </c>
      <c r="F36" s="1">
        <v>196.8</v>
      </c>
      <c r="G36" s="1">
        <v>383.88</v>
      </c>
    </row>
    <row r="37" spans="2:7" x14ac:dyDescent="0.25">
      <c r="B37" t="s">
        <v>33</v>
      </c>
      <c r="C37" s="1">
        <v>22</v>
      </c>
      <c r="D37" t="s">
        <v>16</v>
      </c>
      <c r="E37" s="1">
        <v>0</v>
      </c>
      <c r="F37" s="1">
        <v>45.24</v>
      </c>
      <c r="G37" s="1"/>
    </row>
    <row r="38" spans="2:7" x14ac:dyDescent="0.25">
      <c r="C38" s="1"/>
      <c r="E38" s="1">
        <v>0</v>
      </c>
      <c r="F38" s="1">
        <v>995.28</v>
      </c>
      <c r="G38" s="1">
        <v>995.28</v>
      </c>
    </row>
    <row r="39" spans="2:7" x14ac:dyDescent="0.25">
      <c r="B39" t="s">
        <v>34</v>
      </c>
      <c r="C39" s="1">
        <v>1000</v>
      </c>
      <c r="D39" t="s">
        <v>23</v>
      </c>
      <c r="E39" s="1">
        <v>1.3</v>
      </c>
      <c r="F39" s="1">
        <v>5.27</v>
      </c>
      <c r="G39" s="1"/>
    </row>
    <row r="40" spans="2:7" x14ac:dyDescent="0.25">
      <c r="C40" s="1"/>
      <c r="E40" s="1">
        <v>1300</v>
      </c>
      <c r="F40" s="1">
        <v>5270</v>
      </c>
      <c r="G40" s="1">
        <v>6570</v>
      </c>
    </row>
    <row r="41" spans="2:7" x14ac:dyDescent="0.25">
      <c r="B41" t="s">
        <v>35</v>
      </c>
      <c r="C41" s="1">
        <v>110</v>
      </c>
      <c r="D41" t="s">
        <v>18</v>
      </c>
      <c r="E41" s="1">
        <v>1.1499999999999999</v>
      </c>
      <c r="F41" s="1">
        <v>4.5999999999999996</v>
      </c>
      <c r="G41" s="1"/>
    </row>
    <row r="42" spans="2:7" x14ac:dyDescent="0.25">
      <c r="C42" s="1"/>
      <c r="E42" s="1">
        <v>126.5</v>
      </c>
      <c r="F42" s="1">
        <v>506</v>
      </c>
      <c r="G42" s="1">
        <v>632.5</v>
      </c>
    </row>
    <row r="43" spans="2:7" x14ac:dyDescent="0.25">
      <c r="B43" t="s">
        <v>36</v>
      </c>
      <c r="C43" s="1">
        <v>169</v>
      </c>
      <c r="D43" t="s">
        <v>16</v>
      </c>
      <c r="E43" s="1">
        <v>4.54</v>
      </c>
      <c r="F43" s="1">
        <v>20.83</v>
      </c>
      <c r="G43" s="1"/>
    </row>
    <row r="44" spans="2:7" x14ac:dyDescent="0.25">
      <c r="C44" s="1"/>
      <c r="E44" s="1">
        <v>767.26</v>
      </c>
      <c r="F44" s="1">
        <v>3520.27</v>
      </c>
      <c r="G44" s="1">
        <v>4287.53</v>
      </c>
    </row>
    <row r="45" spans="2:7" x14ac:dyDescent="0.25">
      <c r="B45" t="s">
        <v>37</v>
      </c>
      <c r="C45" s="1">
        <v>1290</v>
      </c>
      <c r="D45" t="s">
        <v>18</v>
      </c>
      <c r="E45" s="1">
        <v>0</v>
      </c>
      <c r="F45" s="1">
        <v>7.81</v>
      </c>
      <c r="G45" s="1"/>
    </row>
    <row r="46" spans="2:7" x14ac:dyDescent="0.25">
      <c r="C46" s="1"/>
      <c r="E46" s="1">
        <v>0</v>
      </c>
      <c r="F46" s="1">
        <v>10074.9</v>
      </c>
      <c r="G46" s="1">
        <v>10074.9</v>
      </c>
    </row>
    <row r="47" spans="2:7" x14ac:dyDescent="0.25">
      <c r="B47" t="s">
        <v>38</v>
      </c>
      <c r="C47" s="1">
        <v>44.5</v>
      </c>
      <c r="D47" t="s">
        <v>18</v>
      </c>
      <c r="E47" s="1">
        <v>0</v>
      </c>
      <c r="F47" s="1">
        <v>12.37</v>
      </c>
      <c r="G47" s="1"/>
    </row>
    <row r="48" spans="2:7" x14ac:dyDescent="0.25">
      <c r="C48" s="1"/>
      <c r="E48" s="1">
        <v>0</v>
      </c>
      <c r="F48" s="1">
        <v>550.47</v>
      </c>
      <c r="G48" s="1">
        <v>550.47</v>
      </c>
    </row>
    <row r="49" spans="1:7" x14ac:dyDescent="0.25">
      <c r="B49" t="s">
        <v>39</v>
      </c>
      <c r="C49" s="1">
        <v>1995</v>
      </c>
      <c r="D49" t="s">
        <v>18</v>
      </c>
      <c r="E49" s="1">
        <v>1.58</v>
      </c>
      <c r="F49" s="1">
        <v>6.27</v>
      </c>
      <c r="G49" s="1"/>
    </row>
    <row r="50" spans="1:7" x14ac:dyDescent="0.25">
      <c r="C50" s="1"/>
      <c r="E50" s="1">
        <v>3152.1</v>
      </c>
      <c r="F50" s="1">
        <v>12508.65</v>
      </c>
      <c r="G50" s="1">
        <v>15660.75</v>
      </c>
    </row>
    <row r="51" spans="1:7" x14ac:dyDescent="0.25">
      <c r="B51" t="s">
        <v>40</v>
      </c>
      <c r="C51" s="1">
        <v>1250</v>
      </c>
      <c r="D51" t="s">
        <v>18</v>
      </c>
      <c r="E51" s="1">
        <v>0</v>
      </c>
      <c r="F51" s="1">
        <v>13.58</v>
      </c>
      <c r="G51" s="1"/>
    </row>
    <row r="52" spans="1:7" x14ac:dyDescent="0.25">
      <c r="C52" s="1"/>
      <c r="E52" s="1">
        <v>0</v>
      </c>
      <c r="F52" s="1">
        <v>16975</v>
      </c>
      <c r="G52" s="1">
        <v>16975</v>
      </c>
    </row>
    <row r="53" spans="1:7" x14ac:dyDescent="0.25">
      <c r="B53" t="s">
        <v>41</v>
      </c>
      <c r="C53" s="1">
        <v>48</v>
      </c>
      <c r="D53" t="s">
        <v>42</v>
      </c>
      <c r="E53" s="1">
        <v>5.68</v>
      </c>
      <c r="F53" s="1">
        <v>32.67</v>
      </c>
      <c r="G53" s="1"/>
    </row>
    <row r="54" spans="1:7" x14ac:dyDescent="0.25">
      <c r="C54" s="1"/>
      <c r="E54" s="1">
        <v>272.64</v>
      </c>
      <c r="F54" s="1">
        <v>1568.16</v>
      </c>
      <c r="G54" s="1">
        <v>1840.8</v>
      </c>
    </row>
    <row r="55" spans="1:7" x14ac:dyDescent="0.25">
      <c r="B55" t="s">
        <v>43</v>
      </c>
      <c r="C55" s="1">
        <v>48</v>
      </c>
      <c r="D55" t="s">
        <v>42</v>
      </c>
      <c r="E55" s="1">
        <v>5.68</v>
      </c>
      <c r="F55" s="1">
        <v>26.46</v>
      </c>
      <c r="G55" s="1"/>
    </row>
    <row r="56" spans="1:7" x14ac:dyDescent="0.25">
      <c r="C56" s="1"/>
      <c r="E56" s="1">
        <v>272.64</v>
      </c>
      <c r="F56" s="1">
        <v>1270.08</v>
      </c>
      <c r="G56" s="1">
        <v>1542.72</v>
      </c>
    </row>
    <row r="57" spans="1:7" x14ac:dyDescent="0.25">
      <c r="C57" s="1"/>
      <c r="E57" s="1"/>
      <c r="F57" s="1"/>
      <c r="G57" s="1"/>
    </row>
    <row r="58" spans="1:7" x14ac:dyDescent="0.25">
      <c r="B58" t="s">
        <v>27</v>
      </c>
      <c r="C58" s="1"/>
      <c r="E58" s="1">
        <v>33717.15</v>
      </c>
      <c r="F58" s="1">
        <v>115760.95</v>
      </c>
      <c r="G58" s="1">
        <v>149478.1</v>
      </c>
    </row>
    <row r="59" spans="1:7" x14ac:dyDescent="0.25">
      <c r="C59" s="1"/>
      <c r="E59" s="1"/>
      <c r="F59" s="1"/>
      <c r="G59" s="1"/>
    </row>
    <row r="60" spans="1:7" x14ac:dyDescent="0.25">
      <c r="A60">
        <v>3</v>
      </c>
      <c r="B60" t="s">
        <v>44</v>
      </c>
      <c r="C60" s="1"/>
      <c r="E60" s="1"/>
      <c r="F60" s="1"/>
      <c r="G60" s="1"/>
    </row>
    <row r="61" spans="1:7" x14ac:dyDescent="0.25">
      <c r="B61" t="s">
        <v>45</v>
      </c>
      <c r="C61" s="1">
        <v>1483.61</v>
      </c>
      <c r="D61" t="s">
        <v>18</v>
      </c>
      <c r="E61" s="1">
        <v>170.6</v>
      </c>
      <c r="F61" s="1">
        <v>4.07</v>
      </c>
      <c r="G61" s="1"/>
    </row>
    <row r="62" spans="1:7" x14ac:dyDescent="0.25">
      <c r="C62" s="1"/>
      <c r="E62" s="1">
        <v>253103.87</v>
      </c>
      <c r="F62" s="1">
        <v>6038.29</v>
      </c>
      <c r="G62" s="1">
        <v>259142.16</v>
      </c>
    </row>
    <row r="63" spans="1:7" x14ac:dyDescent="0.25">
      <c r="B63" t="s">
        <v>46</v>
      </c>
      <c r="C63" s="1">
        <v>10</v>
      </c>
      <c r="D63" t="s">
        <v>47</v>
      </c>
      <c r="E63" s="1">
        <v>69.069999999999993</v>
      </c>
      <c r="F63" s="1">
        <v>22.66</v>
      </c>
      <c r="G63" s="1"/>
    </row>
    <row r="64" spans="1:7" x14ac:dyDescent="0.25">
      <c r="C64" s="1"/>
      <c r="E64" s="1">
        <v>690.7</v>
      </c>
      <c r="F64" s="1">
        <v>226.6</v>
      </c>
      <c r="G64" s="1">
        <v>917.3</v>
      </c>
    </row>
    <row r="65" spans="1:7" x14ac:dyDescent="0.25">
      <c r="B65" t="s">
        <v>48</v>
      </c>
      <c r="C65" s="1">
        <v>750</v>
      </c>
      <c r="D65" t="s">
        <v>18</v>
      </c>
      <c r="E65" s="1">
        <v>2.61</v>
      </c>
      <c r="F65" s="1">
        <v>2.71</v>
      </c>
      <c r="G65" s="1"/>
    </row>
    <row r="66" spans="1:7" x14ac:dyDescent="0.25">
      <c r="C66" s="1"/>
      <c r="E66" s="1">
        <v>1957.5</v>
      </c>
      <c r="F66" s="1">
        <v>2032.5</v>
      </c>
      <c r="G66" s="1">
        <v>3990</v>
      </c>
    </row>
    <row r="67" spans="1:7" x14ac:dyDescent="0.25">
      <c r="B67" t="s">
        <v>49</v>
      </c>
      <c r="C67" s="1">
        <v>50</v>
      </c>
      <c r="D67" t="s">
        <v>23</v>
      </c>
      <c r="E67" s="1">
        <v>4.04</v>
      </c>
      <c r="F67" s="1">
        <v>2.31</v>
      </c>
      <c r="G67" s="1"/>
    </row>
    <row r="68" spans="1:7" x14ac:dyDescent="0.25">
      <c r="C68" s="1"/>
      <c r="E68" s="1">
        <v>202</v>
      </c>
      <c r="F68" s="1">
        <v>115.5</v>
      </c>
      <c r="G68" s="1">
        <v>317.5</v>
      </c>
    </row>
    <row r="69" spans="1:7" x14ac:dyDescent="0.25">
      <c r="C69" s="1"/>
      <c r="E69" s="1"/>
      <c r="F69" s="1"/>
      <c r="G69" s="1"/>
    </row>
    <row r="70" spans="1:7" x14ac:dyDescent="0.25">
      <c r="B70" t="s">
        <v>27</v>
      </c>
      <c r="C70" s="1"/>
      <c r="E70" s="1">
        <v>255954.07</v>
      </c>
      <c r="F70" s="1">
        <v>8412.89</v>
      </c>
      <c r="G70" s="1">
        <v>264366.96000000002</v>
      </c>
    </row>
    <row r="71" spans="1:7" x14ac:dyDescent="0.25">
      <c r="C71" s="1"/>
      <c r="E71" s="1"/>
      <c r="F71" s="1"/>
      <c r="G71" s="1"/>
    </row>
    <row r="72" spans="1:7" x14ac:dyDescent="0.25">
      <c r="A72">
        <v>4</v>
      </c>
      <c r="B72" t="s">
        <v>50</v>
      </c>
      <c r="C72" s="1"/>
      <c r="E72" s="1"/>
      <c r="F72" s="1"/>
      <c r="G72" s="1"/>
    </row>
    <row r="73" spans="1:7" ht="45" x14ac:dyDescent="0.25">
      <c r="B73" s="2" t="s">
        <v>51</v>
      </c>
      <c r="C73" s="1">
        <v>130</v>
      </c>
      <c r="D73" t="s">
        <v>18</v>
      </c>
      <c r="E73" s="1">
        <v>470.4</v>
      </c>
      <c r="F73" s="1">
        <v>43.97</v>
      </c>
      <c r="G73" s="1"/>
    </row>
    <row r="74" spans="1:7" x14ac:dyDescent="0.25">
      <c r="C74" s="1"/>
      <c r="E74" s="1">
        <v>61152</v>
      </c>
      <c r="F74" s="1">
        <v>5716.1</v>
      </c>
      <c r="G74" s="1">
        <v>66868.100000000006</v>
      </c>
    </row>
    <row r="75" spans="1:7" ht="60" x14ac:dyDescent="0.25">
      <c r="B75" s="2" t="s">
        <v>52</v>
      </c>
      <c r="C75" s="1">
        <v>10</v>
      </c>
      <c r="D75" t="s">
        <v>18</v>
      </c>
      <c r="E75" s="1">
        <v>547.1</v>
      </c>
      <c r="F75" s="1">
        <v>59.15</v>
      </c>
      <c r="G75" s="1"/>
    </row>
    <row r="76" spans="1:7" x14ac:dyDescent="0.25">
      <c r="C76" s="1"/>
      <c r="E76" s="1">
        <v>5471</v>
      </c>
      <c r="F76" s="1">
        <v>591.5</v>
      </c>
      <c r="G76" s="1">
        <v>6062.5</v>
      </c>
    </row>
    <row r="77" spans="1:7" ht="30" x14ac:dyDescent="0.25">
      <c r="B77" s="2" t="s">
        <v>53</v>
      </c>
      <c r="C77" s="1">
        <v>1500</v>
      </c>
      <c r="D77" t="s">
        <v>18</v>
      </c>
      <c r="E77" s="1">
        <v>9.44</v>
      </c>
      <c r="F77" s="1">
        <v>10.73</v>
      </c>
      <c r="G77" s="1"/>
    </row>
    <row r="78" spans="1:7" x14ac:dyDescent="0.25">
      <c r="C78" s="1"/>
      <c r="E78" s="1">
        <v>14160</v>
      </c>
      <c r="F78" s="1">
        <v>16095</v>
      </c>
      <c r="G78" s="1">
        <v>30255</v>
      </c>
    </row>
    <row r="79" spans="1:7" x14ac:dyDescent="0.25">
      <c r="B79" t="s">
        <v>54</v>
      </c>
      <c r="C79" s="1">
        <v>949.72</v>
      </c>
      <c r="D79" t="s">
        <v>18</v>
      </c>
      <c r="E79" s="1">
        <v>3.97</v>
      </c>
      <c r="F79" s="1">
        <v>9.06</v>
      </c>
      <c r="G79" s="1"/>
    </row>
    <row r="80" spans="1:7" x14ac:dyDescent="0.25">
      <c r="C80" s="1"/>
      <c r="E80" s="1">
        <v>3770.39</v>
      </c>
      <c r="F80" s="1">
        <v>8604.4599999999991</v>
      </c>
      <c r="G80" s="1">
        <v>12374.85</v>
      </c>
    </row>
    <row r="81" spans="2:7" x14ac:dyDescent="0.25">
      <c r="B81" t="s">
        <v>55</v>
      </c>
      <c r="C81" s="1">
        <v>1500</v>
      </c>
      <c r="D81" t="s">
        <v>18</v>
      </c>
      <c r="E81" s="1">
        <v>2.3199999999999998</v>
      </c>
      <c r="F81" s="1">
        <v>2.58</v>
      </c>
      <c r="G81" s="1"/>
    </row>
    <row r="82" spans="2:7" x14ac:dyDescent="0.25">
      <c r="C82" s="1"/>
      <c r="E82" s="1">
        <v>3480</v>
      </c>
      <c r="F82" s="1">
        <v>3870</v>
      </c>
      <c r="G82" s="1">
        <v>7350</v>
      </c>
    </row>
    <row r="83" spans="2:7" ht="30" x14ac:dyDescent="0.25">
      <c r="B83" s="2" t="s">
        <v>56</v>
      </c>
      <c r="C83" s="1">
        <v>7273</v>
      </c>
      <c r="D83" t="s">
        <v>18</v>
      </c>
      <c r="E83" s="1">
        <v>10.5</v>
      </c>
      <c r="F83" s="1">
        <v>6.31</v>
      </c>
      <c r="G83" s="1"/>
    </row>
    <row r="84" spans="2:7" x14ac:dyDescent="0.25">
      <c r="C84" s="1"/>
      <c r="E84" s="1">
        <v>76366.5</v>
      </c>
      <c r="F84" s="1">
        <v>45892.63</v>
      </c>
      <c r="G84" s="1">
        <v>122259.13</v>
      </c>
    </row>
    <row r="85" spans="2:7" ht="30" x14ac:dyDescent="0.25">
      <c r="B85" s="2" t="s">
        <v>57</v>
      </c>
      <c r="C85" s="1">
        <v>832</v>
      </c>
      <c r="D85" t="s">
        <v>18</v>
      </c>
      <c r="E85" s="1">
        <v>11.18</v>
      </c>
      <c r="F85" s="1">
        <v>8.76</v>
      </c>
      <c r="G85" s="1"/>
    </row>
    <row r="86" spans="2:7" x14ac:dyDescent="0.25">
      <c r="C86" s="1"/>
      <c r="E86" s="1">
        <v>9301.76</v>
      </c>
      <c r="F86" s="1">
        <v>7288.32</v>
      </c>
      <c r="G86" s="1">
        <v>16590.080000000002</v>
      </c>
    </row>
    <row r="87" spans="2:7" x14ac:dyDescent="0.25">
      <c r="B87" t="s">
        <v>58</v>
      </c>
      <c r="C87" s="1">
        <v>470</v>
      </c>
      <c r="D87" t="s">
        <v>18</v>
      </c>
      <c r="E87" s="1">
        <v>38.99</v>
      </c>
      <c r="F87" s="1">
        <v>23.51</v>
      </c>
      <c r="G87" s="1"/>
    </row>
    <row r="88" spans="2:7" x14ac:dyDescent="0.25">
      <c r="C88" s="1"/>
      <c r="E88" s="1">
        <v>18325.3</v>
      </c>
      <c r="F88" s="1">
        <v>11049.7</v>
      </c>
      <c r="G88" s="1">
        <v>29375</v>
      </c>
    </row>
    <row r="89" spans="2:7" x14ac:dyDescent="0.25">
      <c r="B89" t="s">
        <v>59</v>
      </c>
      <c r="C89" s="1">
        <v>949.72</v>
      </c>
      <c r="D89" t="s">
        <v>18</v>
      </c>
      <c r="E89" s="1">
        <v>10.41</v>
      </c>
      <c r="F89" s="1">
        <v>14.09</v>
      </c>
      <c r="G89" s="1"/>
    </row>
    <row r="90" spans="2:7" x14ac:dyDescent="0.25">
      <c r="C90" s="1"/>
      <c r="E90" s="1">
        <v>9886.59</v>
      </c>
      <c r="F90" s="1">
        <v>13381.55</v>
      </c>
      <c r="G90" s="1">
        <v>23268.14</v>
      </c>
    </row>
    <row r="91" spans="2:7" x14ac:dyDescent="0.25">
      <c r="B91" t="s">
        <v>60</v>
      </c>
      <c r="C91" s="1">
        <v>949.72</v>
      </c>
      <c r="D91" t="s">
        <v>18</v>
      </c>
      <c r="E91" s="1">
        <v>20.65</v>
      </c>
      <c r="F91" s="1">
        <v>27.66</v>
      </c>
      <c r="G91" s="1"/>
    </row>
    <row r="92" spans="2:7" x14ac:dyDescent="0.25">
      <c r="C92" s="1"/>
      <c r="E92" s="1">
        <v>19611.72</v>
      </c>
      <c r="F92" s="1">
        <v>26269.26</v>
      </c>
      <c r="G92" s="1">
        <v>45880.98</v>
      </c>
    </row>
    <row r="93" spans="2:7" ht="45" x14ac:dyDescent="0.25">
      <c r="B93" s="2" t="s">
        <v>61</v>
      </c>
      <c r="C93" s="1">
        <v>1000</v>
      </c>
      <c r="D93" t="s">
        <v>23</v>
      </c>
      <c r="E93" s="1">
        <v>2.0499999999999998</v>
      </c>
      <c r="F93" s="1">
        <v>8.08</v>
      </c>
      <c r="G93" s="1"/>
    </row>
    <row r="94" spans="2:7" x14ac:dyDescent="0.25">
      <c r="C94" s="1"/>
      <c r="E94" s="1">
        <v>2050</v>
      </c>
      <c r="F94" s="1">
        <v>8080</v>
      </c>
      <c r="G94" s="1">
        <v>10130</v>
      </c>
    </row>
    <row r="95" spans="2:7" x14ac:dyDescent="0.25">
      <c r="B95" t="s">
        <v>62</v>
      </c>
      <c r="C95" s="1">
        <v>110</v>
      </c>
      <c r="D95" t="s">
        <v>18</v>
      </c>
      <c r="E95" s="1">
        <v>306.33</v>
      </c>
      <c r="F95" s="1">
        <v>20.8</v>
      </c>
      <c r="G95" s="1"/>
    </row>
    <row r="96" spans="2:7" x14ac:dyDescent="0.25">
      <c r="C96" s="1"/>
      <c r="E96" s="1">
        <v>33696.300000000003</v>
      </c>
      <c r="F96" s="1">
        <v>2288</v>
      </c>
      <c r="G96" s="1">
        <v>35984.300000000003</v>
      </c>
    </row>
    <row r="97" spans="1:7" ht="30" x14ac:dyDescent="0.25">
      <c r="B97" s="2" t="s">
        <v>63</v>
      </c>
      <c r="C97" s="1">
        <v>1200</v>
      </c>
      <c r="D97" t="s">
        <v>18</v>
      </c>
      <c r="E97" s="1">
        <v>114.17</v>
      </c>
      <c r="F97" s="1">
        <v>14.89</v>
      </c>
      <c r="G97" s="1"/>
    </row>
    <row r="98" spans="1:7" x14ac:dyDescent="0.25">
      <c r="C98" s="1"/>
      <c r="E98" s="1">
        <v>137004</v>
      </c>
      <c r="F98" s="1">
        <v>17868</v>
      </c>
      <c r="G98" s="1">
        <v>154872</v>
      </c>
    </row>
    <row r="99" spans="1:7" x14ac:dyDescent="0.25">
      <c r="C99" s="1"/>
      <c r="E99" s="1"/>
      <c r="F99" s="1"/>
      <c r="G99" s="1"/>
    </row>
    <row r="100" spans="1:7" x14ac:dyDescent="0.25">
      <c r="B100" t="s">
        <v>27</v>
      </c>
      <c r="C100" s="1"/>
      <c r="E100" s="1">
        <v>394275.56</v>
      </c>
      <c r="F100" s="1">
        <v>166994.51999999999</v>
      </c>
      <c r="G100" s="1">
        <v>561270.07999999996</v>
      </c>
    </row>
    <row r="101" spans="1:7" x14ac:dyDescent="0.25">
      <c r="C101" s="1"/>
      <c r="E101" s="1"/>
      <c r="F101" s="1"/>
      <c r="G101" s="1"/>
    </row>
    <row r="102" spans="1:7" x14ac:dyDescent="0.25">
      <c r="A102">
        <v>5</v>
      </c>
      <c r="B102" t="s">
        <v>64</v>
      </c>
      <c r="C102" s="1"/>
      <c r="E102" s="1"/>
      <c r="F102" s="1"/>
      <c r="G102" s="1"/>
    </row>
    <row r="103" spans="1:7" x14ac:dyDescent="0.25">
      <c r="B103" t="s">
        <v>65</v>
      </c>
      <c r="C103" s="1">
        <v>2.64</v>
      </c>
      <c r="D103" t="s">
        <v>18</v>
      </c>
      <c r="E103" s="1">
        <v>698.94</v>
      </c>
      <c r="F103" s="1">
        <v>11.65</v>
      </c>
      <c r="G103" s="1"/>
    </row>
    <row r="104" spans="1:7" x14ac:dyDescent="0.25">
      <c r="C104" s="1"/>
      <c r="E104" s="1">
        <v>1845.2</v>
      </c>
      <c r="F104" s="1">
        <v>30.76</v>
      </c>
      <c r="G104" s="1">
        <v>1875.96</v>
      </c>
    </row>
    <row r="105" spans="1:7" x14ac:dyDescent="0.25">
      <c r="B105" t="s">
        <v>66</v>
      </c>
      <c r="C105" s="1">
        <v>26</v>
      </c>
      <c r="D105" t="s">
        <v>67</v>
      </c>
      <c r="E105" s="1">
        <v>1545.55</v>
      </c>
      <c r="F105" s="1">
        <v>0</v>
      </c>
      <c r="G105" s="1"/>
    </row>
    <row r="106" spans="1:7" x14ac:dyDescent="0.25">
      <c r="C106" s="1"/>
      <c r="E106" s="1">
        <v>40184.300000000003</v>
      </c>
      <c r="F106" s="1">
        <v>0</v>
      </c>
      <c r="G106" s="1">
        <v>40184.300000000003</v>
      </c>
    </row>
    <row r="107" spans="1:7" x14ac:dyDescent="0.25">
      <c r="B107" t="s">
        <v>68</v>
      </c>
      <c r="C107" s="1">
        <v>2</v>
      </c>
      <c r="D107" t="s">
        <v>16</v>
      </c>
      <c r="E107" s="1">
        <v>1519.57</v>
      </c>
      <c r="F107" s="1">
        <v>0</v>
      </c>
      <c r="G107" s="1"/>
    </row>
    <row r="108" spans="1:7" x14ac:dyDescent="0.25">
      <c r="C108" s="1"/>
      <c r="E108" s="1">
        <v>3039.14</v>
      </c>
      <c r="F108" s="1">
        <v>0</v>
      </c>
      <c r="G108" s="1">
        <v>3039.14</v>
      </c>
    </row>
    <row r="109" spans="1:7" x14ac:dyDescent="0.25">
      <c r="B109" t="s">
        <v>69</v>
      </c>
      <c r="C109" s="1">
        <v>1</v>
      </c>
      <c r="D109" t="s">
        <v>16</v>
      </c>
      <c r="E109" s="1">
        <v>2547.2800000000002</v>
      </c>
      <c r="F109" s="1">
        <v>0</v>
      </c>
      <c r="G109" s="1"/>
    </row>
    <row r="110" spans="1:7" x14ac:dyDescent="0.25">
      <c r="C110" s="1"/>
      <c r="E110" s="1">
        <v>2547.2800000000002</v>
      </c>
      <c r="F110" s="1">
        <v>0</v>
      </c>
      <c r="G110" s="1">
        <v>2547.2800000000002</v>
      </c>
    </row>
    <row r="111" spans="1:7" x14ac:dyDescent="0.25">
      <c r="B111" t="s">
        <v>70</v>
      </c>
      <c r="C111" s="1">
        <v>2</v>
      </c>
      <c r="D111" t="s">
        <v>16</v>
      </c>
      <c r="E111" s="1">
        <v>2380.2199999999998</v>
      </c>
      <c r="F111" s="1">
        <v>0</v>
      </c>
      <c r="G111" s="1"/>
    </row>
    <row r="112" spans="1:7" x14ac:dyDescent="0.25">
      <c r="C112" s="1"/>
      <c r="E112" s="1">
        <v>4760.4399999999996</v>
      </c>
      <c r="F112" s="1">
        <v>0</v>
      </c>
      <c r="G112" s="1">
        <v>4760.4399999999996</v>
      </c>
    </row>
    <row r="113" spans="1:7" x14ac:dyDescent="0.25">
      <c r="C113" s="1"/>
      <c r="E113" s="1"/>
      <c r="F113" s="1"/>
      <c r="G113" s="1"/>
    </row>
    <row r="114" spans="1:7" x14ac:dyDescent="0.25">
      <c r="B114" t="s">
        <v>27</v>
      </c>
      <c r="C114" s="1"/>
      <c r="E114" s="1">
        <v>52376.36</v>
      </c>
      <c r="F114" s="1">
        <v>30.76</v>
      </c>
      <c r="G114" s="1">
        <v>52407.12</v>
      </c>
    </row>
    <row r="115" spans="1:7" x14ac:dyDescent="0.25">
      <c r="C115" s="1"/>
      <c r="E115" s="1"/>
      <c r="F115" s="1"/>
      <c r="G115" s="1"/>
    </row>
    <row r="116" spans="1:7" x14ac:dyDescent="0.25">
      <c r="A116">
        <v>6</v>
      </c>
      <c r="B116" t="s">
        <v>71</v>
      </c>
      <c r="C116" s="1"/>
      <c r="E116" s="1"/>
      <c r="F116" s="1"/>
      <c r="G116" s="1"/>
    </row>
    <row r="117" spans="1:7" x14ac:dyDescent="0.25">
      <c r="B117" t="s">
        <v>72</v>
      </c>
      <c r="C117" s="1">
        <v>150</v>
      </c>
      <c r="D117" t="s">
        <v>18</v>
      </c>
      <c r="E117" s="1">
        <v>9.14</v>
      </c>
      <c r="F117" s="1">
        <v>0</v>
      </c>
      <c r="G117" s="1"/>
    </row>
    <row r="118" spans="1:7" x14ac:dyDescent="0.25">
      <c r="C118" s="1"/>
      <c r="E118" s="1">
        <v>1371</v>
      </c>
      <c r="F118" s="1">
        <v>0</v>
      </c>
      <c r="G118" s="1">
        <v>1371</v>
      </c>
    </row>
    <row r="119" spans="1:7" x14ac:dyDescent="0.25">
      <c r="B119" t="s">
        <v>73</v>
      </c>
      <c r="C119" s="1">
        <v>1</v>
      </c>
      <c r="D119" t="s">
        <v>16</v>
      </c>
      <c r="E119" s="1">
        <v>231833.53</v>
      </c>
      <c r="F119" s="1">
        <v>0</v>
      </c>
      <c r="G119" s="1"/>
    </row>
    <row r="120" spans="1:7" x14ac:dyDescent="0.25">
      <c r="C120" s="1"/>
      <c r="E120" s="1">
        <v>231833.53</v>
      </c>
      <c r="F120" s="1">
        <v>0</v>
      </c>
      <c r="G120" s="1">
        <v>231833.53</v>
      </c>
    </row>
    <row r="121" spans="1:7" x14ac:dyDescent="0.25">
      <c r="C121" s="1"/>
      <c r="E121" s="1"/>
      <c r="F121" s="1"/>
      <c r="G121" s="1"/>
    </row>
    <row r="122" spans="1:7" x14ac:dyDescent="0.25">
      <c r="B122" t="s">
        <v>27</v>
      </c>
      <c r="C122" s="1"/>
      <c r="E122" s="1">
        <v>233204.53</v>
      </c>
      <c r="F122" s="1">
        <v>0</v>
      </c>
      <c r="G122" s="1">
        <v>233204.53</v>
      </c>
    </row>
    <row r="123" spans="1:7" x14ac:dyDescent="0.25">
      <c r="C123" s="1"/>
      <c r="E123" s="1"/>
      <c r="F123" s="1"/>
      <c r="G123" s="1"/>
    </row>
    <row r="124" spans="1:7" x14ac:dyDescent="0.25">
      <c r="A124">
        <v>7</v>
      </c>
      <c r="B124" t="s">
        <v>74</v>
      </c>
      <c r="C124" s="1"/>
      <c r="E124" s="1"/>
      <c r="F124" s="1"/>
      <c r="G124" s="1"/>
    </row>
    <row r="125" spans="1:7" ht="30" x14ac:dyDescent="0.25">
      <c r="B125" s="2" t="s">
        <v>75</v>
      </c>
      <c r="C125" s="1">
        <v>1620</v>
      </c>
      <c r="D125" t="s">
        <v>18</v>
      </c>
      <c r="E125" s="1">
        <v>70</v>
      </c>
      <c r="F125" s="1">
        <v>5.33</v>
      </c>
      <c r="G125" s="1"/>
    </row>
    <row r="126" spans="1:7" x14ac:dyDescent="0.25">
      <c r="C126" s="1"/>
      <c r="E126" s="1">
        <v>113400</v>
      </c>
      <c r="F126" s="1">
        <v>8634.6</v>
      </c>
      <c r="G126" s="1">
        <v>122034.6</v>
      </c>
    </row>
    <row r="127" spans="1:7" ht="30" x14ac:dyDescent="0.25">
      <c r="B127" s="2" t="s">
        <v>76</v>
      </c>
      <c r="C127" s="1">
        <v>370</v>
      </c>
      <c r="D127" t="s">
        <v>18</v>
      </c>
      <c r="E127" s="1">
        <v>79.53</v>
      </c>
      <c r="F127" s="1">
        <v>7.91</v>
      </c>
      <c r="G127" s="1"/>
    </row>
    <row r="128" spans="1:7" x14ac:dyDescent="0.25">
      <c r="C128" s="1"/>
      <c r="E128" s="1">
        <v>29426.1</v>
      </c>
      <c r="F128" s="1">
        <v>2926.7</v>
      </c>
      <c r="G128" s="1">
        <v>32352.799999999999</v>
      </c>
    </row>
    <row r="129" spans="1:7" x14ac:dyDescent="0.25">
      <c r="B129" t="s">
        <v>77</v>
      </c>
      <c r="C129" s="1">
        <v>1250</v>
      </c>
      <c r="D129" t="s">
        <v>78</v>
      </c>
      <c r="E129" s="1">
        <v>22.84</v>
      </c>
      <c r="F129" s="1">
        <v>0</v>
      </c>
      <c r="G129" s="1"/>
    </row>
    <row r="130" spans="1:7" x14ac:dyDescent="0.25">
      <c r="C130" s="1"/>
      <c r="E130" s="1">
        <v>28550</v>
      </c>
      <c r="F130" s="1">
        <v>0</v>
      </c>
      <c r="G130" s="1">
        <v>28550</v>
      </c>
    </row>
    <row r="131" spans="1:7" ht="45" x14ac:dyDescent="0.25">
      <c r="B131" s="2" t="s">
        <v>79</v>
      </c>
      <c r="C131" s="1">
        <v>20</v>
      </c>
      <c r="D131" t="s">
        <v>16</v>
      </c>
      <c r="E131" s="1">
        <v>3581.77</v>
      </c>
      <c r="F131" s="1">
        <v>395.94</v>
      </c>
      <c r="G131" s="1"/>
    </row>
    <row r="132" spans="1:7" x14ac:dyDescent="0.25">
      <c r="C132" s="1"/>
      <c r="E132" s="1">
        <v>71635.399999999994</v>
      </c>
      <c r="F132" s="1">
        <v>7918.8</v>
      </c>
      <c r="G132" s="1">
        <v>79554.2</v>
      </c>
    </row>
    <row r="133" spans="1:7" ht="60" x14ac:dyDescent="0.25">
      <c r="B133" s="2" t="s">
        <v>80</v>
      </c>
      <c r="C133" s="1">
        <v>1250</v>
      </c>
      <c r="D133" t="s">
        <v>18</v>
      </c>
      <c r="E133" s="1">
        <v>136.38</v>
      </c>
      <c r="F133" s="1">
        <v>9.17</v>
      </c>
      <c r="G133" s="1"/>
    </row>
    <row r="134" spans="1:7" x14ac:dyDescent="0.25">
      <c r="C134" s="1"/>
      <c r="E134" s="1">
        <v>170475</v>
      </c>
      <c r="F134" s="1">
        <v>11462.5</v>
      </c>
      <c r="G134" s="1">
        <v>181937.5</v>
      </c>
    </row>
    <row r="135" spans="1:7" ht="30" x14ac:dyDescent="0.25">
      <c r="B135" s="2" t="s">
        <v>81</v>
      </c>
      <c r="C135" s="1">
        <v>100</v>
      </c>
      <c r="D135" t="s">
        <v>23</v>
      </c>
      <c r="E135" s="1">
        <v>14.39</v>
      </c>
      <c r="F135" s="1">
        <v>4.88</v>
      </c>
      <c r="G135" s="1"/>
    </row>
    <row r="136" spans="1:7" x14ac:dyDescent="0.25">
      <c r="C136" s="1"/>
      <c r="E136" s="1">
        <v>1439</v>
      </c>
      <c r="F136" s="1">
        <v>488</v>
      </c>
      <c r="G136" s="1">
        <v>1927</v>
      </c>
    </row>
    <row r="137" spans="1:7" ht="30" x14ac:dyDescent="0.25">
      <c r="B137" s="2" t="s">
        <v>82</v>
      </c>
      <c r="C137" s="1">
        <v>170</v>
      </c>
      <c r="D137" t="s">
        <v>23</v>
      </c>
      <c r="E137" s="1">
        <v>278.5</v>
      </c>
      <c r="F137" s="1">
        <v>33.21</v>
      </c>
      <c r="G137" s="1"/>
    </row>
    <row r="138" spans="1:7" x14ac:dyDescent="0.25">
      <c r="C138" s="1"/>
      <c r="E138" s="1">
        <v>47345</v>
      </c>
      <c r="F138" s="1">
        <v>5645.7</v>
      </c>
      <c r="G138" s="1">
        <v>52990.7</v>
      </c>
    </row>
    <row r="139" spans="1:7" ht="30" x14ac:dyDescent="0.25">
      <c r="B139" s="2" t="s">
        <v>83</v>
      </c>
      <c r="C139" s="1">
        <v>140</v>
      </c>
      <c r="D139" t="s">
        <v>23</v>
      </c>
      <c r="E139" s="1">
        <v>67.760000000000005</v>
      </c>
      <c r="F139" s="1">
        <v>11.57</v>
      </c>
      <c r="G139" s="1"/>
    </row>
    <row r="140" spans="1:7" x14ac:dyDescent="0.25">
      <c r="C140" s="1"/>
      <c r="E140" s="1">
        <v>9486.4</v>
      </c>
      <c r="F140" s="1">
        <v>1619.8</v>
      </c>
      <c r="G140" s="1">
        <v>11106.2</v>
      </c>
    </row>
    <row r="141" spans="1:7" x14ac:dyDescent="0.25">
      <c r="C141" s="1"/>
      <c r="E141" s="1"/>
      <c r="F141" s="1"/>
      <c r="G141" s="1"/>
    </row>
    <row r="142" spans="1:7" x14ac:dyDescent="0.25">
      <c r="B142" t="s">
        <v>27</v>
      </c>
      <c r="C142" s="1"/>
      <c r="E142" s="1">
        <v>471756.9</v>
      </c>
      <c r="F142" s="1">
        <v>38696.1</v>
      </c>
      <c r="G142" s="1">
        <v>510453</v>
      </c>
    </row>
    <row r="143" spans="1:7" x14ac:dyDescent="0.25">
      <c r="C143" s="1"/>
      <c r="E143" s="1"/>
      <c r="F143" s="1"/>
      <c r="G143" s="1"/>
    </row>
    <row r="144" spans="1:7" x14ac:dyDescent="0.25">
      <c r="A144">
        <v>8</v>
      </c>
      <c r="B144" t="s">
        <v>84</v>
      </c>
      <c r="C144" s="1"/>
      <c r="E144" s="1"/>
      <c r="F144" s="1"/>
      <c r="G144" s="1"/>
    </row>
    <row r="145" spans="1:7" ht="30" x14ac:dyDescent="0.25">
      <c r="B145" s="2" t="s">
        <v>85</v>
      </c>
      <c r="C145" s="1">
        <v>15</v>
      </c>
      <c r="D145" t="s">
        <v>18</v>
      </c>
      <c r="E145" s="1">
        <v>217.21</v>
      </c>
      <c r="F145" s="1">
        <v>58.42</v>
      </c>
      <c r="G145" s="1"/>
    </row>
    <row r="146" spans="1:7" x14ac:dyDescent="0.25">
      <c r="C146" s="1"/>
      <c r="E146" s="1">
        <v>3258.15</v>
      </c>
      <c r="F146" s="1">
        <v>876.3</v>
      </c>
      <c r="G146" s="1">
        <v>4134.45</v>
      </c>
    </row>
    <row r="147" spans="1:7" x14ac:dyDescent="0.25">
      <c r="B147" t="s">
        <v>86</v>
      </c>
      <c r="C147" s="1">
        <v>1</v>
      </c>
      <c r="D147" t="s">
        <v>16</v>
      </c>
      <c r="E147" s="1">
        <v>5767.71</v>
      </c>
      <c r="F147" s="1">
        <v>458.33</v>
      </c>
      <c r="G147" s="1"/>
    </row>
    <row r="148" spans="1:7" x14ac:dyDescent="0.25">
      <c r="C148" s="1"/>
      <c r="E148" s="1">
        <v>5767.71</v>
      </c>
      <c r="F148" s="1">
        <v>458.33</v>
      </c>
      <c r="G148" s="1">
        <v>6226.04</v>
      </c>
    </row>
    <row r="149" spans="1:7" x14ac:dyDescent="0.25">
      <c r="C149" s="1"/>
      <c r="E149" s="1"/>
      <c r="F149" s="1"/>
      <c r="G149" s="1"/>
    </row>
    <row r="150" spans="1:7" x14ac:dyDescent="0.25">
      <c r="B150" t="s">
        <v>27</v>
      </c>
      <c r="C150" s="1"/>
      <c r="E150" s="1">
        <v>9025.86</v>
      </c>
      <c r="F150" s="1">
        <v>1334.63</v>
      </c>
      <c r="G150" s="1">
        <v>10360.49</v>
      </c>
    </row>
    <row r="151" spans="1:7" x14ac:dyDescent="0.25">
      <c r="C151" s="1"/>
      <c r="E151" s="1"/>
      <c r="F151" s="1"/>
      <c r="G151" s="1"/>
    </row>
    <row r="152" spans="1:7" x14ac:dyDescent="0.25">
      <c r="A152">
        <v>9</v>
      </c>
      <c r="B152" t="s">
        <v>87</v>
      </c>
      <c r="C152" s="1"/>
      <c r="E152" s="1"/>
      <c r="F152" s="1"/>
      <c r="G152" s="1"/>
    </row>
    <row r="153" spans="1:7" ht="30" x14ac:dyDescent="0.25">
      <c r="B153" s="2" t="s">
        <v>88</v>
      </c>
      <c r="C153" s="1">
        <v>1700</v>
      </c>
      <c r="D153" t="s">
        <v>23</v>
      </c>
      <c r="E153" s="1">
        <v>10.25</v>
      </c>
      <c r="F153" s="1">
        <v>0.27</v>
      </c>
      <c r="G153" s="1"/>
    </row>
    <row r="154" spans="1:7" x14ac:dyDescent="0.25">
      <c r="C154" s="1"/>
      <c r="E154" s="1">
        <v>17425</v>
      </c>
      <c r="F154" s="1">
        <v>459</v>
      </c>
      <c r="G154" s="1">
        <v>17884</v>
      </c>
    </row>
    <row r="155" spans="1:7" x14ac:dyDescent="0.25">
      <c r="B155" t="s">
        <v>89</v>
      </c>
      <c r="C155" s="1">
        <v>61</v>
      </c>
      <c r="D155" t="s">
        <v>16</v>
      </c>
      <c r="E155" s="1">
        <v>52.44</v>
      </c>
      <c r="F155" s="1">
        <v>12.26</v>
      </c>
      <c r="G155" s="1"/>
    </row>
    <row r="156" spans="1:7" x14ac:dyDescent="0.25">
      <c r="C156" s="1"/>
      <c r="E156" s="1">
        <v>3198.84</v>
      </c>
      <c r="F156" s="1">
        <v>747.86</v>
      </c>
      <c r="G156" s="1">
        <v>3946.7</v>
      </c>
    </row>
    <row r="157" spans="1:7" ht="30" x14ac:dyDescent="0.25">
      <c r="B157" s="2" t="s">
        <v>90</v>
      </c>
      <c r="C157" s="1">
        <v>53</v>
      </c>
      <c r="D157" t="s">
        <v>16</v>
      </c>
      <c r="E157" s="1">
        <v>32.43</v>
      </c>
      <c r="F157" s="1">
        <v>26.47</v>
      </c>
      <c r="G157" s="1"/>
    </row>
    <row r="158" spans="1:7" x14ac:dyDescent="0.25">
      <c r="C158" s="1"/>
      <c r="E158" s="1">
        <v>1718.79</v>
      </c>
      <c r="F158" s="1">
        <v>1402.91</v>
      </c>
      <c r="G158" s="1">
        <v>3121.7</v>
      </c>
    </row>
    <row r="159" spans="1:7" ht="30" x14ac:dyDescent="0.25">
      <c r="B159" s="2" t="s">
        <v>91</v>
      </c>
      <c r="C159" s="1">
        <v>76</v>
      </c>
      <c r="D159" t="s">
        <v>16</v>
      </c>
      <c r="E159" s="1">
        <v>51.99</v>
      </c>
      <c r="F159" s="1">
        <v>41.66</v>
      </c>
      <c r="G159" s="1"/>
    </row>
    <row r="160" spans="1:7" x14ac:dyDescent="0.25">
      <c r="C160" s="1"/>
      <c r="E160" s="1">
        <v>3951.24</v>
      </c>
      <c r="F160" s="1">
        <v>3166.16</v>
      </c>
      <c r="G160" s="1">
        <v>7117.4</v>
      </c>
    </row>
    <row r="161" spans="2:7" ht="30" x14ac:dyDescent="0.25">
      <c r="B161" s="2" t="s">
        <v>92</v>
      </c>
      <c r="C161" s="1">
        <v>5</v>
      </c>
      <c r="D161" t="s">
        <v>16</v>
      </c>
      <c r="E161" s="1">
        <v>50.04</v>
      </c>
      <c r="F161" s="1">
        <v>32.68</v>
      </c>
      <c r="G161" s="1"/>
    </row>
    <row r="162" spans="2:7" x14ac:dyDescent="0.25">
      <c r="C162" s="1"/>
      <c r="E162" s="1">
        <v>250.2</v>
      </c>
      <c r="F162" s="1">
        <v>163.4</v>
      </c>
      <c r="G162" s="1">
        <v>413.6</v>
      </c>
    </row>
    <row r="163" spans="2:7" ht="30" x14ac:dyDescent="0.25">
      <c r="B163" s="2" t="s">
        <v>93</v>
      </c>
      <c r="C163" s="1">
        <v>25</v>
      </c>
      <c r="D163" t="s">
        <v>16</v>
      </c>
      <c r="E163" s="1">
        <v>31.36</v>
      </c>
      <c r="F163" s="1">
        <v>21.44</v>
      </c>
      <c r="G163" s="1"/>
    </row>
    <row r="164" spans="2:7" x14ac:dyDescent="0.25">
      <c r="C164" s="1"/>
      <c r="E164" s="1">
        <v>784</v>
      </c>
      <c r="F164" s="1">
        <v>536</v>
      </c>
      <c r="G164" s="1">
        <v>1320</v>
      </c>
    </row>
    <row r="165" spans="2:7" ht="30" x14ac:dyDescent="0.25">
      <c r="B165" s="2" t="s">
        <v>94</v>
      </c>
      <c r="C165" s="1">
        <v>5</v>
      </c>
      <c r="D165" t="s">
        <v>16</v>
      </c>
      <c r="E165" s="1">
        <v>49.94</v>
      </c>
      <c r="F165" s="1">
        <v>31.55</v>
      </c>
      <c r="G165" s="1"/>
    </row>
    <row r="166" spans="2:7" x14ac:dyDescent="0.25">
      <c r="C166" s="1"/>
      <c r="E166" s="1">
        <v>249.7</v>
      </c>
      <c r="F166" s="1">
        <v>157.75</v>
      </c>
      <c r="G166" s="1">
        <v>407.45</v>
      </c>
    </row>
    <row r="167" spans="2:7" ht="30" x14ac:dyDescent="0.25">
      <c r="B167" s="2" t="s">
        <v>95</v>
      </c>
      <c r="C167" s="1">
        <v>7</v>
      </c>
      <c r="D167" t="s">
        <v>16</v>
      </c>
      <c r="E167" s="1">
        <v>68.48</v>
      </c>
      <c r="F167" s="1">
        <v>41.66</v>
      </c>
      <c r="G167" s="1"/>
    </row>
    <row r="168" spans="2:7" x14ac:dyDescent="0.25">
      <c r="C168" s="1"/>
      <c r="E168" s="1">
        <v>479.36</v>
      </c>
      <c r="F168" s="1">
        <v>291.62</v>
      </c>
      <c r="G168" s="1">
        <v>770.98</v>
      </c>
    </row>
    <row r="169" spans="2:7" ht="30" x14ac:dyDescent="0.25">
      <c r="B169" s="2" t="s">
        <v>96</v>
      </c>
      <c r="C169" s="1">
        <v>800</v>
      </c>
      <c r="D169" t="s">
        <v>23</v>
      </c>
      <c r="E169" s="1">
        <v>8.32</v>
      </c>
      <c r="F169" s="1">
        <v>1.71</v>
      </c>
      <c r="G169" s="1"/>
    </row>
    <row r="170" spans="2:7" x14ac:dyDescent="0.25">
      <c r="C170" s="1"/>
      <c r="E170" s="1">
        <v>6656</v>
      </c>
      <c r="F170" s="1">
        <v>1368</v>
      </c>
      <c r="G170" s="1">
        <v>8024</v>
      </c>
    </row>
    <row r="171" spans="2:7" ht="30" x14ac:dyDescent="0.25">
      <c r="B171" s="2" t="s">
        <v>97</v>
      </c>
      <c r="C171" s="1">
        <v>6</v>
      </c>
      <c r="D171" t="s">
        <v>16</v>
      </c>
      <c r="E171" s="1">
        <v>11.57</v>
      </c>
      <c r="F171" s="1">
        <v>2.09</v>
      </c>
      <c r="G171" s="1"/>
    </row>
    <row r="172" spans="2:7" x14ac:dyDescent="0.25">
      <c r="C172" s="1"/>
      <c r="E172" s="1">
        <v>69.42</v>
      </c>
      <c r="F172" s="1">
        <v>12.54</v>
      </c>
      <c r="G172" s="1">
        <v>81.96</v>
      </c>
    </row>
    <row r="173" spans="2:7" ht="30" x14ac:dyDescent="0.25">
      <c r="B173" s="2" t="s">
        <v>98</v>
      </c>
      <c r="C173" s="1">
        <v>5</v>
      </c>
      <c r="D173" t="s">
        <v>16</v>
      </c>
      <c r="E173" s="1">
        <v>12.43</v>
      </c>
      <c r="F173" s="1">
        <v>3.94</v>
      </c>
      <c r="G173" s="1"/>
    </row>
    <row r="174" spans="2:7" x14ac:dyDescent="0.25">
      <c r="C174" s="1"/>
      <c r="E174" s="1">
        <v>62.15</v>
      </c>
      <c r="F174" s="1">
        <v>19.7</v>
      </c>
      <c r="G174" s="1">
        <v>81.849999999999994</v>
      </c>
    </row>
    <row r="175" spans="2:7" ht="30" x14ac:dyDescent="0.25">
      <c r="B175" s="2" t="s">
        <v>99</v>
      </c>
      <c r="C175" s="1">
        <v>6</v>
      </c>
      <c r="D175" t="s">
        <v>16</v>
      </c>
      <c r="E175" s="1">
        <v>5.39</v>
      </c>
      <c r="F175" s="1">
        <v>7.9</v>
      </c>
      <c r="G175" s="1"/>
    </row>
    <row r="176" spans="2:7" x14ac:dyDescent="0.25">
      <c r="C176" s="1"/>
      <c r="E176" s="1">
        <v>32.340000000000003</v>
      </c>
      <c r="F176" s="1">
        <v>47.4</v>
      </c>
      <c r="G176" s="1">
        <v>79.739999999999995</v>
      </c>
    </row>
    <row r="177" spans="1:7" x14ac:dyDescent="0.25">
      <c r="B177" t="s">
        <v>100</v>
      </c>
      <c r="C177" s="1">
        <v>8</v>
      </c>
      <c r="D177" t="s">
        <v>42</v>
      </c>
      <c r="E177" s="1">
        <v>6.47</v>
      </c>
      <c r="F177" s="1">
        <v>32.659999999999997</v>
      </c>
      <c r="G177" s="1"/>
    </row>
    <row r="178" spans="1:7" x14ac:dyDescent="0.25">
      <c r="C178" s="1"/>
      <c r="E178" s="1">
        <v>51.76</v>
      </c>
      <c r="F178" s="1">
        <v>261.27999999999997</v>
      </c>
      <c r="G178" s="1">
        <v>313.04000000000002</v>
      </c>
    </row>
    <row r="179" spans="1:7" x14ac:dyDescent="0.25">
      <c r="B179" t="s">
        <v>101</v>
      </c>
      <c r="C179" s="1">
        <v>8</v>
      </c>
      <c r="D179" t="s">
        <v>42</v>
      </c>
      <c r="E179" s="1">
        <v>6.47</v>
      </c>
      <c r="F179" s="1">
        <v>26.87</v>
      </c>
      <c r="G179" s="1"/>
    </row>
    <row r="180" spans="1:7" x14ac:dyDescent="0.25">
      <c r="C180" s="1"/>
      <c r="E180" s="1">
        <v>51.76</v>
      </c>
      <c r="F180" s="1">
        <v>214.96</v>
      </c>
      <c r="G180" s="1">
        <v>266.72000000000003</v>
      </c>
    </row>
    <row r="181" spans="1:7" x14ac:dyDescent="0.25">
      <c r="B181" t="s">
        <v>102</v>
      </c>
      <c r="C181" s="1">
        <v>4</v>
      </c>
      <c r="D181" t="s">
        <v>16</v>
      </c>
      <c r="E181" s="1">
        <v>555.09</v>
      </c>
      <c r="F181" s="1">
        <v>42.51</v>
      </c>
      <c r="G181" s="1"/>
    </row>
    <row r="182" spans="1:7" x14ac:dyDescent="0.25">
      <c r="C182" s="1"/>
      <c r="E182" s="1">
        <v>2220.36</v>
      </c>
      <c r="F182" s="1">
        <v>170.04</v>
      </c>
      <c r="G182" s="1">
        <v>2390.4</v>
      </c>
    </row>
    <row r="183" spans="1:7" x14ac:dyDescent="0.25">
      <c r="B183" t="s">
        <v>103</v>
      </c>
      <c r="C183" s="1">
        <v>2</v>
      </c>
      <c r="D183" t="s">
        <v>16</v>
      </c>
      <c r="E183" s="1">
        <v>340.04</v>
      </c>
      <c r="F183" s="1">
        <v>38.65</v>
      </c>
      <c r="G183" s="1"/>
    </row>
    <row r="184" spans="1:7" x14ac:dyDescent="0.25">
      <c r="C184" s="1"/>
      <c r="E184" s="1">
        <v>680.08</v>
      </c>
      <c r="F184" s="1">
        <v>77.3</v>
      </c>
      <c r="G184" s="1">
        <v>757.38</v>
      </c>
    </row>
    <row r="185" spans="1:7" x14ac:dyDescent="0.25">
      <c r="B185" t="s">
        <v>104</v>
      </c>
      <c r="C185" s="1">
        <v>1</v>
      </c>
      <c r="D185" t="s">
        <v>16</v>
      </c>
      <c r="E185" s="1">
        <v>5199.1099999999997</v>
      </c>
      <c r="F185" s="1">
        <v>85.02</v>
      </c>
      <c r="G185" s="1"/>
    </row>
    <row r="186" spans="1:7" x14ac:dyDescent="0.25">
      <c r="C186" s="1"/>
      <c r="E186" s="1">
        <v>5199.1099999999997</v>
      </c>
      <c r="F186" s="1">
        <v>85.02</v>
      </c>
      <c r="G186" s="1">
        <v>5284.13</v>
      </c>
    </row>
    <row r="187" spans="1:7" x14ac:dyDescent="0.25">
      <c r="C187" s="1"/>
      <c r="E187" s="1"/>
      <c r="F187" s="1"/>
      <c r="G187" s="1"/>
    </row>
    <row r="188" spans="1:7" x14ac:dyDescent="0.25">
      <c r="B188" t="s">
        <v>27</v>
      </c>
      <c r="C188" s="1"/>
      <c r="E188" s="1">
        <v>43080.11</v>
      </c>
      <c r="F188" s="1">
        <v>9180.94</v>
      </c>
      <c r="G188" s="1">
        <v>52261.05</v>
      </c>
    </row>
    <row r="189" spans="1:7" x14ac:dyDescent="0.25">
      <c r="C189" s="1"/>
      <c r="E189" s="1"/>
      <c r="F189" s="1"/>
      <c r="G189" s="1"/>
    </row>
    <row r="190" spans="1:7" x14ac:dyDescent="0.25">
      <c r="A190">
        <v>10</v>
      </c>
      <c r="B190" t="s">
        <v>105</v>
      </c>
      <c r="C190" s="1"/>
      <c r="E190" s="1"/>
      <c r="F190" s="1"/>
      <c r="G190" s="1"/>
    </row>
    <row r="191" spans="1:7" x14ac:dyDescent="0.25">
      <c r="B191" t="s">
        <v>106</v>
      </c>
      <c r="C191" s="1">
        <v>12</v>
      </c>
      <c r="D191" t="s">
        <v>25</v>
      </c>
      <c r="E191" s="1">
        <v>292.82</v>
      </c>
      <c r="F191" s="1">
        <v>79.739999999999995</v>
      </c>
      <c r="G191" s="1"/>
    </row>
    <row r="192" spans="1:7" x14ac:dyDescent="0.25">
      <c r="C192" s="1"/>
      <c r="E192" s="1">
        <v>3513.84</v>
      </c>
      <c r="F192" s="1">
        <v>956.88</v>
      </c>
      <c r="G192" s="1">
        <v>4470.72</v>
      </c>
    </row>
    <row r="193" spans="2:7" x14ac:dyDescent="0.25">
      <c r="B193" t="s">
        <v>107</v>
      </c>
      <c r="C193" s="1">
        <v>12</v>
      </c>
      <c r="D193" t="s">
        <v>25</v>
      </c>
      <c r="E193" s="1">
        <v>616.79</v>
      </c>
      <c r="F193" s="1">
        <v>271.99</v>
      </c>
      <c r="G193" s="1"/>
    </row>
    <row r="194" spans="2:7" x14ac:dyDescent="0.25">
      <c r="C194" s="1"/>
      <c r="E194" s="1">
        <v>7401.48</v>
      </c>
      <c r="F194" s="1">
        <v>3263.88</v>
      </c>
      <c r="G194" s="1">
        <v>10665.36</v>
      </c>
    </row>
    <row r="195" spans="2:7" x14ac:dyDescent="0.25">
      <c r="B195" t="s">
        <v>108</v>
      </c>
      <c r="C195" s="1">
        <v>2100</v>
      </c>
      <c r="D195" t="s">
        <v>18</v>
      </c>
      <c r="E195" s="1">
        <v>0.91</v>
      </c>
      <c r="F195" s="1">
        <v>3.93</v>
      </c>
      <c r="G195" s="1"/>
    </row>
    <row r="196" spans="2:7" x14ac:dyDescent="0.25">
      <c r="C196" s="1"/>
      <c r="E196" s="1">
        <v>1911</v>
      </c>
      <c r="F196" s="1">
        <v>8253</v>
      </c>
      <c r="G196" s="1">
        <v>10164</v>
      </c>
    </row>
    <row r="197" spans="2:7" ht="60" x14ac:dyDescent="0.25">
      <c r="B197" s="2" t="s">
        <v>109</v>
      </c>
      <c r="C197" s="1">
        <v>2100</v>
      </c>
      <c r="D197" t="s">
        <v>18</v>
      </c>
      <c r="E197" s="1">
        <v>6.38</v>
      </c>
      <c r="F197" s="1">
        <v>6.43</v>
      </c>
      <c r="G197" s="1"/>
    </row>
    <row r="198" spans="2:7" x14ac:dyDescent="0.25">
      <c r="C198" s="1"/>
      <c r="E198" s="1">
        <v>13398</v>
      </c>
      <c r="F198" s="1">
        <v>13503</v>
      </c>
      <c r="G198" s="1">
        <v>26901</v>
      </c>
    </row>
    <row r="199" spans="2:7" x14ac:dyDescent="0.25">
      <c r="B199" t="s">
        <v>110</v>
      </c>
      <c r="C199" s="1">
        <v>1080</v>
      </c>
      <c r="D199" t="s">
        <v>23</v>
      </c>
      <c r="E199" s="1">
        <v>4.9400000000000004</v>
      </c>
      <c r="F199" s="1">
        <v>13.18</v>
      </c>
      <c r="G199" s="1"/>
    </row>
    <row r="200" spans="2:7" x14ac:dyDescent="0.25">
      <c r="C200" s="1"/>
      <c r="E200" s="1">
        <v>5335.2</v>
      </c>
      <c r="F200" s="1">
        <v>14234.4</v>
      </c>
      <c r="G200" s="1">
        <v>19569.599999999999</v>
      </c>
    </row>
    <row r="201" spans="2:7" ht="30" x14ac:dyDescent="0.25">
      <c r="B201" s="2" t="s">
        <v>111</v>
      </c>
      <c r="C201" s="1">
        <v>2100</v>
      </c>
      <c r="D201" t="s">
        <v>18</v>
      </c>
      <c r="E201" s="1">
        <v>87.02</v>
      </c>
      <c r="F201" s="1">
        <v>11.21</v>
      </c>
      <c r="G201" s="1"/>
    </row>
    <row r="202" spans="2:7" x14ac:dyDescent="0.25">
      <c r="C202" s="1"/>
      <c r="E202" s="1">
        <v>182742</v>
      </c>
      <c r="F202" s="1">
        <v>23541</v>
      </c>
      <c r="G202" s="1">
        <v>206283</v>
      </c>
    </row>
    <row r="203" spans="2:7" ht="30" x14ac:dyDescent="0.25">
      <c r="B203" s="2" t="s">
        <v>112</v>
      </c>
      <c r="C203" s="1">
        <v>4</v>
      </c>
      <c r="D203" t="s">
        <v>16</v>
      </c>
      <c r="E203" s="1">
        <v>3.67</v>
      </c>
      <c r="F203" s="1">
        <v>3.25</v>
      </c>
      <c r="G203" s="1"/>
    </row>
    <row r="204" spans="2:7" x14ac:dyDescent="0.25">
      <c r="C204" s="1"/>
      <c r="E204" s="1">
        <v>14.68</v>
      </c>
      <c r="F204" s="1">
        <v>13</v>
      </c>
      <c r="G204" s="1">
        <v>27.68</v>
      </c>
    </row>
    <row r="205" spans="2:7" ht="30" x14ac:dyDescent="0.25">
      <c r="B205" s="2" t="s">
        <v>113</v>
      </c>
      <c r="C205" s="1">
        <v>2</v>
      </c>
      <c r="D205" t="s">
        <v>16</v>
      </c>
      <c r="E205" s="1">
        <v>3.18</v>
      </c>
      <c r="F205" s="1">
        <v>2.89</v>
      </c>
      <c r="G205" s="1"/>
    </row>
    <row r="206" spans="2:7" x14ac:dyDescent="0.25">
      <c r="C206" s="1"/>
      <c r="E206" s="1">
        <v>6.36</v>
      </c>
      <c r="F206" s="1">
        <v>5.78</v>
      </c>
      <c r="G206" s="1">
        <v>12.14</v>
      </c>
    </row>
    <row r="207" spans="2:7" ht="30" x14ac:dyDescent="0.25">
      <c r="B207" s="2" t="s">
        <v>114</v>
      </c>
      <c r="C207" s="1">
        <v>2</v>
      </c>
      <c r="D207" t="s">
        <v>16</v>
      </c>
      <c r="E207" s="1">
        <v>3.07</v>
      </c>
      <c r="F207" s="1">
        <v>2.72</v>
      </c>
      <c r="G207" s="1"/>
    </row>
    <row r="208" spans="2:7" x14ac:dyDescent="0.25">
      <c r="C208" s="1"/>
      <c r="E208" s="1">
        <v>6.14</v>
      </c>
      <c r="F208" s="1">
        <v>5.44</v>
      </c>
      <c r="G208" s="1">
        <v>11.58</v>
      </c>
    </row>
    <row r="209" spans="1:7" ht="30" x14ac:dyDescent="0.25">
      <c r="B209" s="2" t="s">
        <v>115</v>
      </c>
      <c r="C209" s="1">
        <v>28.75</v>
      </c>
      <c r="D209" t="s">
        <v>18</v>
      </c>
      <c r="E209" s="1">
        <v>43.11</v>
      </c>
      <c r="F209" s="1">
        <v>17.579999999999998</v>
      </c>
      <c r="G209" s="1"/>
    </row>
    <row r="210" spans="1:7" x14ac:dyDescent="0.25">
      <c r="C210" s="1"/>
      <c r="E210" s="1">
        <v>1239.4100000000001</v>
      </c>
      <c r="F210" s="1">
        <v>505.43</v>
      </c>
      <c r="G210" s="1">
        <v>1744.84</v>
      </c>
    </row>
    <row r="211" spans="1:7" ht="30" x14ac:dyDescent="0.25">
      <c r="B211" s="2" t="s">
        <v>116</v>
      </c>
      <c r="C211" s="1">
        <v>101</v>
      </c>
      <c r="D211" t="s">
        <v>16</v>
      </c>
      <c r="E211" s="1">
        <v>3.96</v>
      </c>
      <c r="F211" s="1">
        <v>3.52</v>
      </c>
      <c r="G211" s="1"/>
    </row>
    <row r="212" spans="1:7" x14ac:dyDescent="0.25">
      <c r="C212" s="1"/>
      <c r="E212" s="1">
        <v>399.96</v>
      </c>
      <c r="F212" s="1">
        <v>355.52</v>
      </c>
      <c r="G212" s="1">
        <v>755.48</v>
      </c>
    </row>
    <row r="213" spans="1:7" x14ac:dyDescent="0.25">
      <c r="B213" t="s">
        <v>117</v>
      </c>
      <c r="C213" s="1">
        <v>950</v>
      </c>
      <c r="D213" t="s">
        <v>23</v>
      </c>
      <c r="E213" s="1">
        <v>4.58</v>
      </c>
      <c r="F213" s="1">
        <v>4.4800000000000004</v>
      </c>
      <c r="G213" s="1"/>
    </row>
    <row r="214" spans="1:7" x14ac:dyDescent="0.25">
      <c r="C214" s="1"/>
      <c r="E214" s="1">
        <v>4351</v>
      </c>
      <c r="F214" s="1">
        <v>4256</v>
      </c>
      <c r="G214" s="1">
        <v>8607</v>
      </c>
    </row>
    <row r="215" spans="1:7" x14ac:dyDescent="0.25">
      <c r="C215" s="1"/>
      <c r="E215" s="1"/>
      <c r="F215" s="1"/>
      <c r="G215" s="1"/>
    </row>
    <row r="216" spans="1:7" x14ac:dyDescent="0.25">
      <c r="B216" t="s">
        <v>27</v>
      </c>
      <c r="C216" s="1"/>
      <c r="E216" s="1">
        <v>220319.07</v>
      </c>
      <c r="F216" s="1">
        <v>68893.33</v>
      </c>
      <c r="G216" s="1">
        <v>289212.40000000002</v>
      </c>
    </row>
    <row r="217" spans="1:7" x14ac:dyDescent="0.25">
      <c r="C217" s="1"/>
      <c r="E217" s="1"/>
      <c r="F217" s="1"/>
      <c r="G217" s="1"/>
    </row>
    <row r="218" spans="1:7" x14ac:dyDescent="0.25">
      <c r="A218">
        <v>11</v>
      </c>
      <c r="B218" t="s">
        <v>118</v>
      </c>
      <c r="C218" s="1"/>
      <c r="E218" s="1"/>
      <c r="F218" s="1"/>
      <c r="G218" s="1"/>
    </row>
    <row r="219" spans="1:7" x14ac:dyDescent="0.25">
      <c r="B219" t="s">
        <v>119</v>
      </c>
      <c r="C219" s="1">
        <v>22</v>
      </c>
      <c r="D219" t="s">
        <v>16</v>
      </c>
      <c r="E219" s="1">
        <v>0</v>
      </c>
      <c r="F219" s="1">
        <v>45.24</v>
      </c>
      <c r="G219" s="1"/>
    </row>
    <row r="220" spans="1:7" x14ac:dyDescent="0.25">
      <c r="C220" s="1"/>
      <c r="E220" s="1">
        <v>0</v>
      </c>
      <c r="F220" s="1">
        <v>995.28</v>
      </c>
      <c r="G220" s="1">
        <v>995.28</v>
      </c>
    </row>
    <row r="221" spans="1:7" x14ac:dyDescent="0.25">
      <c r="B221" t="s">
        <v>120</v>
      </c>
      <c r="C221" s="1">
        <v>17</v>
      </c>
      <c r="D221" t="s">
        <v>16</v>
      </c>
      <c r="E221" s="1">
        <v>12.58</v>
      </c>
      <c r="F221" s="1">
        <v>0</v>
      </c>
      <c r="G221" s="1"/>
    </row>
    <row r="222" spans="1:7" x14ac:dyDescent="0.25">
      <c r="C222" s="1"/>
      <c r="E222" s="1">
        <v>213.86</v>
      </c>
      <c r="F222" s="1">
        <v>0</v>
      </c>
      <c r="G222" s="1">
        <v>213.86</v>
      </c>
    </row>
    <row r="223" spans="1:7" ht="30" x14ac:dyDescent="0.25">
      <c r="B223" s="2" t="s">
        <v>121</v>
      </c>
      <c r="C223" s="1">
        <v>14</v>
      </c>
      <c r="D223" t="s">
        <v>16</v>
      </c>
      <c r="E223" s="1">
        <v>23.39</v>
      </c>
      <c r="F223" s="1">
        <v>5.49</v>
      </c>
      <c r="G223" s="1"/>
    </row>
    <row r="224" spans="1:7" x14ac:dyDescent="0.25">
      <c r="C224" s="1"/>
      <c r="E224" s="1">
        <v>327.45999999999998</v>
      </c>
      <c r="F224" s="1">
        <v>76.86</v>
      </c>
      <c r="G224" s="1">
        <v>404.32</v>
      </c>
    </row>
    <row r="225" spans="1:7" ht="30" x14ac:dyDescent="0.25">
      <c r="B225" s="2" t="s">
        <v>122</v>
      </c>
      <c r="C225" s="1">
        <v>44.5</v>
      </c>
      <c r="D225" t="s">
        <v>18</v>
      </c>
      <c r="E225" s="1">
        <v>6.39</v>
      </c>
      <c r="F225" s="1">
        <v>21.51</v>
      </c>
      <c r="G225" s="1"/>
    </row>
    <row r="226" spans="1:7" x14ac:dyDescent="0.25">
      <c r="C226" s="1"/>
      <c r="E226" s="1">
        <v>284.36</v>
      </c>
      <c r="F226" s="1">
        <v>957.2</v>
      </c>
      <c r="G226" s="1">
        <v>1241.56</v>
      </c>
    </row>
    <row r="227" spans="1:7" x14ac:dyDescent="0.25">
      <c r="B227" t="s">
        <v>123</v>
      </c>
      <c r="C227" s="1">
        <v>100</v>
      </c>
      <c r="D227" t="s">
        <v>78</v>
      </c>
      <c r="E227" s="1">
        <v>15.23</v>
      </c>
      <c r="F227" s="1">
        <v>0</v>
      </c>
      <c r="G227" s="1"/>
    </row>
    <row r="228" spans="1:7" x14ac:dyDescent="0.25">
      <c r="C228" s="1"/>
      <c r="E228" s="1">
        <v>1523</v>
      </c>
      <c r="F228" s="1">
        <v>0</v>
      </c>
      <c r="G228" s="1">
        <v>1523</v>
      </c>
    </row>
    <row r="229" spans="1:7" x14ac:dyDescent="0.25">
      <c r="B229" t="s">
        <v>124</v>
      </c>
      <c r="C229" s="1">
        <v>4450</v>
      </c>
      <c r="D229" t="s">
        <v>18</v>
      </c>
      <c r="E229" s="1">
        <v>2</v>
      </c>
      <c r="F229" s="1">
        <v>3.49</v>
      </c>
      <c r="G229" s="1"/>
    </row>
    <row r="230" spans="1:7" x14ac:dyDescent="0.25">
      <c r="C230" s="1"/>
      <c r="E230" s="1">
        <v>8900</v>
      </c>
      <c r="F230" s="1">
        <v>15530.5</v>
      </c>
      <c r="G230" s="1">
        <v>24430.5</v>
      </c>
    </row>
    <row r="231" spans="1:7" x14ac:dyDescent="0.25">
      <c r="C231" s="1"/>
      <c r="E231" s="1"/>
      <c r="F231" s="1"/>
      <c r="G231" s="1"/>
    </row>
    <row r="232" spans="1:7" x14ac:dyDescent="0.25">
      <c r="B232" t="s">
        <v>27</v>
      </c>
      <c r="C232" s="1"/>
      <c r="E232" s="1">
        <v>11248.68</v>
      </c>
      <c r="F232" s="1">
        <v>17559.84</v>
      </c>
      <c r="G232" s="1">
        <v>28808.52</v>
      </c>
    </row>
    <row r="233" spans="1:7" x14ac:dyDescent="0.25">
      <c r="C233" s="1"/>
      <c r="E233" s="1"/>
      <c r="F233" s="1"/>
      <c r="G233" s="1"/>
    </row>
    <row r="234" spans="1:7" x14ac:dyDescent="0.25">
      <c r="C234" s="1"/>
      <c r="E234" s="1"/>
      <c r="F234" s="1"/>
      <c r="G234" s="1"/>
    </row>
    <row r="235" spans="1:7" ht="15.75" thickBot="1" x14ac:dyDescent="0.3">
      <c r="A235" s="3"/>
      <c r="B235" s="3" t="s">
        <v>125</v>
      </c>
      <c r="C235" s="4"/>
      <c r="D235" s="3"/>
      <c r="E235" s="4">
        <v>1746139.89</v>
      </c>
      <c r="F235" s="4">
        <v>693147.71</v>
      </c>
      <c r="G235" s="4">
        <v>2439287.6</v>
      </c>
    </row>
  </sheetData>
  <mergeCells count="4">
    <mergeCell ref="A1:G1"/>
    <mergeCell ref="A2:G2"/>
    <mergeCell ref="A3:G3"/>
    <mergeCell ref="A4:G4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0E6DC-21AC-4B95-8107-6ADEF9777A51}">
  <dimension ref="A1:R238"/>
  <sheetViews>
    <sheetView tabSelected="1" topLeftCell="A220" workbookViewId="0">
      <selection activeCell="AG21" sqref="AG21"/>
    </sheetView>
  </sheetViews>
  <sheetFormatPr defaultRowHeight="15" x14ac:dyDescent="0.25"/>
  <cols>
    <col min="2" max="2" width="14.7109375" bestFit="1" customWidth="1"/>
    <col min="3" max="3" width="84.28515625" bestFit="1" customWidth="1"/>
    <col min="4" max="4" width="11.85546875" bestFit="1" customWidth="1"/>
    <col min="5" max="5" width="6.85546875" bestFit="1" customWidth="1"/>
    <col min="6" max="6" width="11.7109375" bestFit="1" customWidth="1"/>
    <col min="7" max="7" width="13.5703125" bestFit="1" customWidth="1"/>
    <col min="8" max="8" width="11.7109375" bestFit="1" customWidth="1"/>
    <col min="9" max="9" width="14.28515625" hidden="1" customWidth="1"/>
    <col min="10" max="10" width="15.85546875" hidden="1" customWidth="1"/>
    <col min="11" max="11" width="14.28515625" hidden="1" customWidth="1"/>
    <col min="12" max="12" width="0" hidden="1" customWidth="1"/>
    <col min="13" max="13" width="14.28515625" hidden="1" customWidth="1"/>
    <col min="14" max="14" width="0" hidden="1" customWidth="1"/>
    <col min="15" max="15" width="15.85546875" hidden="1" customWidth="1"/>
    <col min="16" max="16" width="0" hidden="1" customWidth="1"/>
    <col min="17" max="17" width="14.28515625" hidden="1" customWidth="1"/>
    <col min="18" max="18" width="0" hidden="1" customWidth="1"/>
  </cols>
  <sheetData>
    <row r="1" spans="1:18" x14ac:dyDescent="0.25">
      <c r="B1" s="36" t="s">
        <v>126</v>
      </c>
      <c r="C1" s="36"/>
      <c r="D1" s="36"/>
      <c r="E1" s="36"/>
      <c r="F1" s="36"/>
      <c r="G1" s="36"/>
      <c r="H1" s="36"/>
    </row>
    <row r="2" spans="1:18" x14ac:dyDescent="0.25">
      <c r="B2" s="37" t="s">
        <v>1</v>
      </c>
      <c r="C2" s="37"/>
      <c r="D2" s="37"/>
      <c r="E2" s="37"/>
      <c r="F2" s="37"/>
      <c r="G2" s="37"/>
      <c r="H2" s="37"/>
    </row>
    <row r="3" spans="1:18" ht="15.75" thickBot="1" x14ac:dyDescent="0.3">
      <c r="B3" s="37" t="s">
        <v>2</v>
      </c>
      <c r="C3" s="37"/>
      <c r="D3" s="37"/>
      <c r="E3" s="37"/>
      <c r="F3" s="37"/>
      <c r="G3" s="37"/>
      <c r="H3" s="37"/>
    </row>
    <row r="4" spans="1:18" x14ac:dyDescent="0.25">
      <c r="B4" s="37" t="s">
        <v>3</v>
      </c>
      <c r="C4" s="37"/>
      <c r="D4" s="37"/>
      <c r="E4" s="37"/>
      <c r="F4" s="37"/>
      <c r="G4" s="37"/>
      <c r="H4" s="37"/>
      <c r="I4" s="38">
        <v>2</v>
      </c>
      <c r="J4" s="39"/>
      <c r="K4" s="39"/>
      <c r="L4" s="39"/>
      <c r="M4" s="39"/>
      <c r="N4" s="39"/>
      <c r="O4" s="39"/>
      <c r="P4" s="39"/>
      <c r="Q4" s="39"/>
      <c r="R4" s="40"/>
    </row>
    <row r="5" spans="1:18" x14ac:dyDescent="0.25">
      <c r="A5" s="6" t="s">
        <v>4</v>
      </c>
      <c r="B5" s="6" t="s">
        <v>127</v>
      </c>
      <c r="C5" s="6" t="s">
        <v>5</v>
      </c>
      <c r="D5" s="6" t="s">
        <v>6</v>
      </c>
      <c r="E5" s="6" t="s">
        <v>7</v>
      </c>
      <c r="F5" s="6" t="s">
        <v>8</v>
      </c>
      <c r="G5" s="6" t="s">
        <v>9</v>
      </c>
      <c r="H5" s="6" t="s">
        <v>10</v>
      </c>
      <c r="I5" s="41">
        <v>1</v>
      </c>
      <c r="J5" s="41"/>
      <c r="K5" s="41">
        <v>2</v>
      </c>
      <c r="L5" s="41"/>
      <c r="M5" s="41">
        <v>3</v>
      </c>
      <c r="N5" s="41"/>
      <c r="O5" s="41">
        <v>4</v>
      </c>
      <c r="P5" s="41"/>
      <c r="Q5" s="41">
        <v>5</v>
      </c>
      <c r="R5" s="41"/>
    </row>
    <row r="6" spans="1:18" x14ac:dyDescent="0.25">
      <c r="A6" t="s">
        <v>128</v>
      </c>
      <c r="C6" t="s">
        <v>11</v>
      </c>
      <c r="D6" s="1"/>
      <c r="F6" s="1"/>
      <c r="G6" s="1"/>
      <c r="H6" s="1"/>
    </row>
    <row r="7" spans="1:18" x14ac:dyDescent="0.25">
      <c r="A7" t="s">
        <v>129</v>
      </c>
      <c r="B7">
        <v>93567</v>
      </c>
      <c r="C7" t="s">
        <v>130</v>
      </c>
      <c r="D7" s="1">
        <v>5</v>
      </c>
      <c r="E7" t="s">
        <v>13</v>
      </c>
      <c r="F7" s="1">
        <f>Planilha1!E7</f>
        <v>197.18</v>
      </c>
      <c r="G7" s="1">
        <f>Planilha1!F7</f>
        <v>27312.75</v>
      </c>
      <c r="H7" s="1"/>
    </row>
    <row r="8" spans="1:18" x14ac:dyDescent="0.25">
      <c r="D8" s="1"/>
      <c r="F8" s="1">
        <f>Planilha1!E8</f>
        <v>985.9</v>
      </c>
      <c r="G8" s="1">
        <f>Planilha1!F8</f>
        <v>136563.75</v>
      </c>
      <c r="H8" s="1">
        <f>Planilha1!G8</f>
        <v>137549.65</v>
      </c>
      <c r="I8" s="7">
        <f>$H$8*0.2</f>
        <v>27509.93</v>
      </c>
      <c r="J8" s="8">
        <f>I8/H8</f>
        <v>0.2</v>
      </c>
      <c r="K8" s="7">
        <f>$H$8*0.2</f>
        <v>27509.93</v>
      </c>
      <c r="L8" s="9">
        <f>K8/H8</f>
        <v>0.2</v>
      </c>
      <c r="M8" s="7">
        <f>$H$8*0.2</f>
        <v>27509.93</v>
      </c>
      <c r="N8" s="8">
        <f>M8/H8</f>
        <v>0.2</v>
      </c>
      <c r="O8" s="7">
        <f>$H$8*0.2</f>
        <v>27509.93</v>
      </c>
      <c r="P8" s="8">
        <f>O8/H8</f>
        <v>0.2</v>
      </c>
      <c r="Q8" s="7">
        <f>$H$8*0.2</f>
        <v>27509.93</v>
      </c>
      <c r="R8" s="8">
        <f>Q8/H8</f>
        <v>0.2</v>
      </c>
    </row>
    <row r="9" spans="1:18" x14ac:dyDescent="0.25">
      <c r="A9" t="s">
        <v>131</v>
      </c>
      <c r="B9">
        <v>94295</v>
      </c>
      <c r="C9" t="s">
        <v>132</v>
      </c>
      <c r="D9" s="1">
        <v>5</v>
      </c>
      <c r="E9" t="s">
        <v>13</v>
      </c>
      <c r="F9" s="1">
        <f>Planilha1!E9</f>
        <v>323.95</v>
      </c>
      <c r="G9" s="1">
        <f>Planilha1!F9</f>
        <v>24149.4</v>
      </c>
      <c r="H9" s="1"/>
      <c r="J9" s="8"/>
      <c r="L9" s="9"/>
      <c r="N9" s="8"/>
      <c r="P9" s="8"/>
      <c r="R9" s="8"/>
    </row>
    <row r="10" spans="1:18" x14ac:dyDescent="0.25">
      <c r="D10" s="1"/>
      <c r="F10" s="1">
        <f>Planilha1!E10</f>
        <v>1619.75</v>
      </c>
      <c r="G10" s="1">
        <f>Planilha1!F10</f>
        <v>120747</v>
      </c>
      <c r="H10" s="1">
        <f>Planilha1!G10</f>
        <v>122366.75</v>
      </c>
      <c r="I10" s="7">
        <f>$H$10*0.2</f>
        <v>24473.350000000002</v>
      </c>
      <c r="J10" s="8">
        <f t="shared" ref="J10:J24" si="0">I10/H10</f>
        <v>0.2</v>
      </c>
      <c r="K10" s="7">
        <f>$H$10*0.2</f>
        <v>24473.350000000002</v>
      </c>
      <c r="L10" s="9">
        <f t="shared" ref="L10:L66" si="1">K10/H10</f>
        <v>0.2</v>
      </c>
      <c r="M10" s="7">
        <f>$H$10*0.2</f>
        <v>24473.350000000002</v>
      </c>
      <c r="N10" s="8">
        <f t="shared" ref="N10:N68" si="2">M10/H10</f>
        <v>0.2</v>
      </c>
      <c r="O10" s="7">
        <f>$H$10*0.2</f>
        <v>24473.350000000002</v>
      </c>
      <c r="P10" s="8">
        <f t="shared" ref="P10:P64" si="3">O10/H10</f>
        <v>0.2</v>
      </c>
      <c r="Q10" s="7">
        <f>$H$10*0.2</f>
        <v>24473.350000000002</v>
      </c>
      <c r="R10" s="8">
        <f t="shared" ref="R10:R58" si="4">Q10/H10</f>
        <v>0.2</v>
      </c>
    </row>
    <row r="11" spans="1:18" x14ac:dyDescent="0.25">
      <c r="A11" t="s">
        <v>133</v>
      </c>
      <c r="B11">
        <v>10101</v>
      </c>
      <c r="C11" t="s">
        <v>134</v>
      </c>
      <c r="D11" s="1">
        <v>1</v>
      </c>
      <c r="E11" t="s">
        <v>16</v>
      </c>
      <c r="F11" s="1">
        <f>Planilha1!E11</f>
        <v>4370.5</v>
      </c>
      <c r="G11" s="1">
        <f>Planilha1!F11</f>
        <v>0</v>
      </c>
      <c r="H11" s="1"/>
      <c r="J11" s="8"/>
      <c r="L11" s="9"/>
      <c r="N11" s="8"/>
      <c r="P11" s="8"/>
      <c r="R11" s="8"/>
    </row>
    <row r="12" spans="1:18" x14ac:dyDescent="0.25">
      <c r="D12" s="1"/>
      <c r="F12" s="1">
        <f>Planilha1!E12</f>
        <v>4370.5</v>
      </c>
      <c r="G12" s="1">
        <f>Planilha1!F12</f>
        <v>0</v>
      </c>
      <c r="H12" s="1">
        <f>Planilha1!G12</f>
        <v>4370.5</v>
      </c>
      <c r="I12" s="7">
        <f>H12*0.5</f>
        <v>2185.25</v>
      </c>
      <c r="J12" s="8">
        <f t="shared" si="0"/>
        <v>0.5</v>
      </c>
      <c r="L12" s="9"/>
      <c r="N12" s="8"/>
      <c r="P12" s="8"/>
      <c r="Q12" s="7">
        <f>H12*0.5</f>
        <v>2185.25</v>
      </c>
      <c r="R12" s="8">
        <f t="shared" si="4"/>
        <v>0.5</v>
      </c>
    </row>
    <row r="13" spans="1:18" ht="30" x14ac:dyDescent="0.25">
      <c r="A13" t="s">
        <v>135</v>
      </c>
      <c r="B13">
        <v>103689</v>
      </c>
      <c r="C13" s="2" t="s">
        <v>136</v>
      </c>
      <c r="D13" s="1">
        <v>6</v>
      </c>
      <c r="E13" t="s">
        <v>18</v>
      </c>
      <c r="F13" s="1">
        <f>Planilha1!E13</f>
        <v>32.299999999999997</v>
      </c>
      <c r="G13" s="1">
        <f>Planilha1!F13</f>
        <v>46.25</v>
      </c>
      <c r="H13" s="1"/>
      <c r="J13" s="8"/>
      <c r="L13" s="9"/>
      <c r="N13" s="8"/>
      <c r="P13" s="8"/>
      <c r="R13" s="8"/>
    </row>
    <row r="14" spans="1:18" x14ac:dyDescent="0.25">
      <c r="D14" s="1"/>
      <c r="F14" s="1">
        <f>Planilha1!E14</f>
        <v>193.8</v>
      </c>
      <c r="G14" s="1">
        <f>Planilha1!F14</f>
        <v>277.5</v>
      </c>
      <c r="H14" s="1">
        <f>Planilha1!G14</f>
        <v>471.3</v>
      </c>
      <c r="I14" s="7">
        <f>H14</f>
        <v>471.3</v>
      </c>
      <c r="J14" s="8">
        <f t="shared" si="0"/>
        <v>1</v>
      </c>
      <c r="L14" s="9"/>
      <c r="N14" s="8"/>
      <c r="P14" s="8"/>
      <c r="R14" s="8"/>
    </row>
    <row r="15" spans="1:18" x14ac:dyDescent="0.25">
      <c r="A15" t="s">
        <v>137</v>
      </c>
      <c r="B15">
        <v>105118</v>
      </c>
      <c r="C15" t="s">
        <v>138</v>
      </c>
      <c r="D15" s="1">
        <v>35.700000000000003</v>
      </c>
      <c r="E15" t="s">
        <v>18</v>
      </c>
      <c r="F15" s="1">
        <f>Planilha1!E15</f>
        <v>33.57</v>
      </c>
      <c r="G15" s="1">
        <f>Planilha1!F15</f>
        <v>40.35</v>
      </c>
      <c r="H15" s="1"/>
      <c r="I15" s="7"/>
      <c r="J15" s="8"/>
      <c r="L15" s="9"/>
      <c r="N15" s="8"/>
      <c r="P15" s="8"/>
      <c r="R15" s="8"/>
    </row>
    <row r="16" spans="1:18" x14ac:dyDescent="0.25">
      <c r="D16" s="1"/>
      <c r="F16" s="1">
        <f>Planilha1!E16</f>
        <v>1198.45</v>
      </c>
      <c r="G16" s="1">
        <f>Planilha1!F16</f>
        <v>1440.5</v>
      </c>
      <c r="H16" s="1">
        <f>Planilha1!G16</f>
        <v>2638.95</v>
      </c>
      <c r="I16" s="7">
        <f>H16</f>
        <v>2638.95</v>
      </c>
      <c r="J16" s="8">
        <f t="shared" si="0"/>
        <v>1</v>
      </c>
      <c r="L16" s="9"/>
      <c r="N16" s="8"/>
      <c r="P16" s="8"/>
      <c r="R16" s="8"/>
    </row>
    <row r="17" spans="1:18" x14ac:dyDescent="0.25">
      <c r="A17" t="s">
        <v>139</v>
      </c>
      <c r="B17">
        <v>73875</v>
      </c>
      <c r="C17" t="s">
        <v>140</v>
      </c>
      <c r="D17" s="1">
        <v>100</v>
      </c>
      <c r="E17" t="s">
        <v>21</v>
      </c>
      <c r="F17" s="1">
        <f>Planilha1!E17</f>
        <v>38.01</v>
      </c>
      <c r="G17" s="1">
        <f>Planilha1!F17</f>
        <v>12.55</v>
      </c>
      <c r="H17" s="1"/>
      <c r="I17" s="7"/>
      <c r="J17" s="8"/>
      <c r="L17" s="9"/>
      <c r="N17" s="8"/>
      <c r="P17" s="8"/>
      <c r="R17" s="8"/>
    </row>
    <row r="18" spans="1:18" x14ac:dyDescent="0.25">
      <c r="D18" s="1"/>
      <c r="F18" s="1">
        <f>Planilha1!E18</f>
        <v>3801</v>
      </c>
      <c r="G18" s="1">
        <f>Planilha1!F18</f>
        <v>1255</v>
      </c>
      <c r="H18" s="1">
        <f>Planilha1!G18</f>
        <v>5056</v>
      </c>
      <c r="I18" s="7">
        <f>$H$18*0.2</f>
        <v>1011.2</v>
      </c>
      <c r="J18" s="8">
        <f t="shared" si="0"/>
        <v>0.2</v>
      </c>
      <c r="K18" s="7">
        <f>$H$18*0.2</f>
        <v>1011.2</v>
      </c>
      <c r="L18" s="9">
        <f t="shared" si="1"/>
        <v>0.2</v>
      </c>
      <c r="M18" s="7">
        <f>$H$18*0.2</f>
        <v>1011.2</v>
      </c>
      <c r="N18" s="8">
        <f t="shared" si="2"/>
        <v>0.2</v>
      </c>
      <c r="O18" s="7">
        <f>$H$18*0.2</f>
        <v>1011.2</v>
      </c>
      <c r="P18" s="8">
        <f t="shared" si="3"/>
        <v>0.2</v>
      </c>
      <c r="Q18" s="7">
        <f>$H$18*0.2</f>
        <v>1011.2</v>
      </c>
      <c r="R18" s="8">
        <f t="shared" si="4"/>
        <v>0.2</v>
      </c>
    </row>
    <row r="19" spans="1:18" ht="30" x14ac:dyDescent="0.25">
      <c r="A19" t="s">
        <v>141</v>
      </c>
      <c r="B19">
        <v>97064</v>
      </c>
      <c r="C19" s="2" t="s">
        <v>142</v>
      </c>
      <c r="D19" s="1">
        <v>100</v>
      </c>
      <c r="E19" t="s">
        <v>23</v>
      </c>
      <c r="F19" s="1">
        <f>Planilha1!E19</f>
        <v>28.07</v>
      </c>
      <c r="G19" s="1">
        <f>Planilha1!F19</f>
        <v>38</v>
      </c>
      <c r="H19" s="1"/>
      <c r="I19" s="7"/>
      <c r="J19" s="8"/>
      <c r="L19" s="9"/>
      <c r="N19" s="8"/>
      <c r="P19" s="8"/>
      <c r="R19" s="8"/>
    </row>
    <row r="20" spans="1:18" x14ac:dyDescent="0.25">
      <c r="D20" s="1"/>
      <c r="F20" s="1">
        <f>Planilha1!E20</f>
        <v>2807</v>
      </c>
      <c r="G20" s="1">
        <f>Planilha1!F20</f>
        <v>3800</v>
      </c>
      <c r="H20" s="1">
        <f>Planilha1!G20</f>
        <v>6607</v>
      </c>
      <c r="I20" s="7">
        <f>$H$20*0.2</f>
        <v>1321.4</v>
      </c>
      <c r="J20" s="8">
        <f t="shared" si="0"/>
        <v>0.2</v>
      </c>
      <c r="K20" s="7">
        <f>$H$20*0.2</f>
        <v>1321.4</v>
      </c>
      <c r="L20" s="9">
        <f t="shared" si="1"/>
        <v>0.2</v>
      </c>
      <c r="M20" s="7">
        <f>$H$20*0.2</f>
        <v>1321.4</v>
      </c>
      <c r="N20" s="8">
        <f t="shared" si="2"/>
        <v>0.2</v>
      </c>
      <c r="O20" s="7">
        <f>$H$20*0.2</f>
        <v>1321.4</v>
      </c>
      <c r="P20" s="8">
        <f t="shared" si="3"/>
        <v>0.2</v>
      </c>
      <c r="Q20" s="7">
        <f>$H$20*0.2</f>
        <v>1321.4</v>
      </c>
      <c r="R20" s="8">
        <f t="shared" si="4"/>
        <v>0.2</v>
      </c>
    </row>
    <row r="21" spans="1:18" x14ac:dyDescent="0.25">
      <c r="A21" t="s">
        <v>143</v>
      </c>
      <c r="B21">
        <v>31403</v>
      </c>
      <c r="C21" t="s">
        <v>144</v>
      </c>
      <c r="D21" s="1">
        <v>100</v>
      </c>
      <c r="E21" t="s">
        <v>25</v>
      </c>
      <c r="F21" s="1">
        <f>Planilha1!E21</f>
        <v>55.08</v>
      </c>
      <c r="G21" s="1">
        <f>Planilha1!F21</f>
        <v>22</v>
      </c>
      <c r="H21" s="1"/>
      <c r="I21" s="7"/>
      <c r="J21" s="8"/>
      <c r="L21" s="9"/>
      <c r="N21" s="8"/>
      <c r="P21" s="8"/>
      <c r="R21" s="8"/>
    </row>
    <row r="22" spans="1:18" x14ac:dyDescent="0.25">
      <c r="D22" s="1"/>
      <c r="F22" s="1">
        <f>Planilha1!E22</f>
        <v>5508</v>
      </c>
      <c r="G22" s="1">
        <f>Planilha1!F22</f>
        <v>2200</v>
      </c>
      <c r="H22" s="1">
        <f>Planilha1!G22</f>
        <v>7708</v>
      </c>
      <c r="I22" s="7">
        <f>$H$22*0.2</f>
        <v>1541.6000000000001</v>
      </c>
      <c r="J22" s="8">
        <f t="shared" si="0"/>
        <v>0.2</v>
      </c>
      <c r="K22" s="7">
        <f>$H$22*0.2</f>
        <v>1541.6000000000001</v>
      </c>
      <c r="L22" s="9">
        <f t="shared" si="1"/>
        <v>0.2</v>
      </c>
      <c r="M22" s="7">
        <f>$H$22*0.2</f>
        <v>1541.6000000000001</v>
      </c>
      <c r="N22" s="8">
        <f t="shared" si="2"/>
        <v>0.2</v>
      </c>
      <c r="O22" s="7">
        <f>$H$22*0.2</f>
        <v>1541.6000000000001</v>
      </c>
      <c r="P22" s="8">
        <f t="shared" si="3"/>
        <v>0.2</v>
      </c>
      <c r="Q22" s="7">
        <f>$H$22*0.2</f>
        <v>1541.6000000000001</v>
      </c>
      <c r="R22" s="8">
        <f t="shared" si="4"/>
        <v>0.2</v>
      </c>
    </row>
    <row r="23" spans="1:18" ht="30" x14ac:dyDescent="0.25">
      <c r="A23" t="s">
        <v>145</v>
      </c>
      <c r="B23" s="2" t="s">
        <v>146</v>
      </c>
      <c r="C23" t="s">
        <v>147</v>
      </c>
      <c r="D23" s="1">
        <v>1</v>
      </c>
      <c r="E23" t="s">
        <v>16</v>
      </c>
      <c r="F23" s="1">
        <f>Planilha1!E23</f>
        <v>697.2</v>
      </c>
      <c r="G23" s="1">
        <f>Planilha1!F23</f>
        <v>0</v>
      </c>
      <c r="H23" s="1"/>
      <c r="I23" s="7"/>
      <c r="J23" s="8"/>
      <c r="L23" s="9"/>
      <c r="N23" s="8"/>
      <c r="P23" s="8"/>
      <c r="R23" s="8"/>
    </row>
    <row r="24" spans="1:18" x14ac:dyDescent="0.25">
      <c r="D24" s="1"/>
      <c r="F24" s="1">
        <f>Planilha1!E24</f>
        <v>697.2</v>
      </c>
      <c r="G24" s="1">
        <f>Planilha1!F24</f>
        <v>0</v>
      </c>
      <c r="H24" s="1">
        <f>Planilha1!G24</f>
        <v>697.2</v>
      </c>
      <c r="I24" s="7">
        <f>H24</f>
        <v>697.2</v>
      </c>
      <c r="J24" s="8">
        <f t="shared" si="0"/>
        <v>1</v>
      </c>
      <c r="L24" s="9"/>
      <c r="N24" s="8"/>
      <c r="P24" s="8"/>
      <c r="R24" s="8"/>
    </row>
    <row r="25" spans="1:18" x14ac:dyDescent="0.25">
      <c r="D25" s="1"/>
      <c r="F25" s="1"/>
      <c r="G25" s="1"/>
      <c r="H25" s="1"/>
      <c r="I25" s="7"/>
      <c r="L25" s="9"/>
      <c r="N25" s="8"/>
      <c r="P25" s="8"/>
      <c r="R25" s="8"/>
    </row>
    <row r="26" spans="1:18" x14ac:dyDescent="0.25">
      <c r="A26" s="10"/>
      <c r="B26" s="11"/>
      <c r="C26" s="12" t="s">
        <v>148</v>
      </c>
      <c r="D26" s="13"/>
      <c r="E26" s="12"/>
      <c r="F26" s="13">
        <f>Planilha1!E26</f>
        <v>21181.599999999999</v>
      </c>
      <c r="G26" s="13">
        <f>Planilha1!F26</f>
        <v>266283.75</v>
      </c>
      <c r="H26" s="13">
        <f>Planilha1!G26</f>
        <v>287465.34999999998</v>
      </c>
      <c r="I26" s="14">
        <f>SUM(I8:I24)</f>
        <v>61850.179999999993</v>
      </c>
      <c r="J26" s="15">
        <f>I26/H26</f>
        <v>0.21515699196442284</v>
      </c>
      <c r="K26" s="14">
        <f t="shared" ref="K26:Q26" si="5">SUM(K8:K24)</f>
        <v>55857.479999999996</v>
      </c>
      <c r="L26" s="16">
        <f t="shared" si="1"/>
        <v>0.1943103055724803</v>
      </c>
      <c r="M26" s="14">
        <f t="shared" si="5"/>
        <v>55857.479999999996</v>
      </c>
      <c r="N26" s="15">
        <f t="shared" si="2"/>
        <v>0.1943103055724803</v>
      </c>
      <c r="O26" s="14">
        <f t="shared" si="5"/>
        <v>55857.479999999996</v>
      </c>
      <c r="P26" s="15">
        <f t="shared" si="3"/>
        <v>0.1943103055724803</v>
      </c>
      <c r="Q26" s="14">
        <f t="shared" si="5"/>
        <v>58042.729999999996</v>
      </c>
      <c r="R26" s="17">
        <f t="shared" si="4"/>
        <v>0.20191209131813626</v>
      </c>
    </row>
    <row r="27" spans="1:18" x14ac:dyDescent="0.25">
      <c r="D27" s="1"/>
      <c r="F27" s="1"/>
      <c r="G27" s="1"/>
      <c r="H27" s="1"/>
      <c r="I27" s="7"/>
      <c r="J27" s="18"/>
      <c r="L27" s="9"/>
      <c r="N27" s="8"/>
      <c r="P27" s="8"/>
      <c r="R27" s="8"/>
    </row>
    <row r="28" spans="1:18" x14ac:dyDescent="0.25">
      <c r="A28" t="s">
        <v>149</v>
      </c>
      <c r="C28" t="s">
        <v>28</v>
      </c>
      <c r="D28" s="1"/>
      <c r="F28" s="1"/>
      <c r="G28" s="1"/>
      <c r="H28" s="1"/>
      <c r="I28" s="7"/>
      <c r="J28" s="18"/>
      <c r="L28" s="9"/>
      <c r="N28" s="8"/>
      <c r="P28" s="8"/>
      <c r="R28" s="8"/>
    </row>
    <row r="29" spans="1:18" x14ac:dyDescent="0.25">
      <c r="A29" t="s">
        <v>150</v>
      </c>
      <c r="B29">
        <v>85372</v>
      </c>
      <c r="C29" t="s">
        <v>151</v>
      </c>
      <c r="D29" s="1">
        <v>1483.61</v>
      </c>
      <c r="E29" t="s">
        <v>18</v>
      </c>
      <c r="F29" s="1">
        <f>Planilha1!E29</f>
        <v>0.95</v>
      </c>
      <c r="G29" s="1">
        <f>Planilha1!F29</f>
        <v>3.75</v>
      </c>
      <c r="H29" s="1"/>
      <c r="I29" s="1"/>
      <c r="J29" s="18"/>
      <c r="L29" s="9"/>
      <c r="N29" s="8"/>
      <c r="P29" s="8"/>
      <c r="R29" s="8"/>
    </row>
    <row r="30" spans="1:18" x14ac:dyDescent="0.25">
      <c r="D30" s="1"/>
      <c r="F30" s="1">
        <f>Planilha1!E30</f>
        <v>1409.43</v>
      </c>
      <c r="G30" s="1">
        <f>Planilha1!F30</f>
        <v>5563.54</v>
      </c>
      <c r="H30" s="1">
        <f>Planilha1!G30</f>
        <v>6972.97</v>
      </c>
      <c r="I30" s="7">
        <f>H30</f>
        <v>6972.97</v>
      </c>
      <c r="J30" s="18">
        <f t="shared" ref="J30:J66" si="6">I30/H30</f>
        <v>1</v>
      </c>
      <c r="L30" s="9"/>
      <c r="N30" s="8"/>
      <c r="P30" s="8"/>
      <c r="R30" s="8"/>
    </row>
    <row r="31" spans="1:18" x14ac:dyDescent="0.25">
      <c r="A31" t="s">
        <v>152</v>
      </c>
      <c r="B31">
        <v>592600</v>
      </c>
      <c r="C31" t="s">
        <v>153</v>
      </c>
      <c r="D31" s="1">
        <v>1300</v>
      </c>
      <c r="E31" t="s">
        <v>18</v>
      </c>
      <c r="F31" s="1">
        <f>Planilha1!E31</f>
        <v>15.59</v>
      </c>
      <c r="G31" s="1">
        <f>Planilha1!F31</f>
        <v>42.81</v>
      </c>
      <c r="H31" s="1"/>
      <c r="I31" s="7"/>
      <c r="J31" s="18"/>
      <c r="L31" s="9"/>
      <c r="N31" s="8"/>
      <c r="P31" s="8"/>
      <c r="R31" s="8"/>
    </row>
    <row r="32" spans="1:18" x14ac:dyDescent="0.25">
      <c r="D32" s="1"/>
      <c r="F32" s="1">
        <f>Planilha1!E32</f>
        <v>20267</v>
      </c>
      <c r="G32" s="1">
        <f>Planilha1!F32</f>
        <v>55653</v>
      </c>
      <c r="H32" s="1">
        <f>Planilha1!G32</f>
        <v>75920</v>
      </c>
      <c r="I32" s="7">
        <f>$H$32*0.25</f>
        <v>18980</v>
      </c>
      <c r="J32" s="18">
        <f t="shared" si="6"/>
        <v>0.25</v>
      </c>
      <c r="K32" s="7">
        <f>$H$32*0.25</f>
        <v>18980</v>
      </c>
      <c r="L32" s="9">
        <f t="shared" si="1"/>
        <v>0.25</v>
      </c>
      <c r="M32" s="7">
        <f>$H$32*0.25</f>
        <v>18980</v>
      </c>
      <c r="N32" s="8">
        <f t="shared" si="2"/>
        <v>0.25</v>
      </c>
      <c r="O32" s="7">
        <f>$H$32*0.25</f>
        <v>18980</v>
      </c>
      <c r="P32" s="8">
        <f t="shared" si="3"/>
        <v>0.25</v>
      </c>
      <c r="R32" s="8"/>
    </row>
    <row r="33" spans="1:18" x14ac:dyDescent="0.25">
      <c r="A33" t="s">
        <v>154</v>
      </c>
      <c r="B33">
        <v>590</v>
      </c>
      <c r="C33" t="s">
        <v>155</v>
      </c>
      <c r="D33" s="1">
        <v>38.5</v>
      </c>
      <c r="E33" t="s">
        <v>18</v>
      </c>
      <c r="F33" s="1">
        <f>Planilha1!E33</f>
        <v>154.87</v>
      </c>
      <c r="G33" s="1">
        <f>Planilha1!F33</f>
        <v>28.8</v>
      </c>
      <c r="H33" s="1"/>
      <c r="I33" s="7"/>
      <c r="J33" s="18"/>
      <c r="L33" s="9"/>
      <c r="N33" s="8"/>
      <c r="P33" s="8"/>
      <c r="R33" s="8"/>
    </row>
    <row r="34" spans="1:18" x14ac:dyDescent="0.25">
      <c r="D34" s="1"/>
      <c r="F34" s="1">
        <f>Planilha1!E34</f>
        <v>5962.5</v>
      </c>
      <c r="G34" s="1">
        <f>Planilha1!F34</f>
        <v>1108.8</v>
      </c>
      <c r="H34" s="1">
        <f>Planilha1!G34</f>
        <v>7071.3</v>
      </c>
      <c r="I34" s="7">
        <f>$H$34*0.3</f>
        <v>2121.39</v>
      </c>
      <c r="J34" s="18">
        <f t="shared" si="6"/>
        <v>0.3</v>
      </c>
      <c r="K34" s="7">
        <f>$H$34*0.3</f>
        <v>2121.39</v>
      </c>
      <c r="L34" s="9">
        <f t="shared" si="1"/>
        <v>0.3</v>
      </c>
      <c r="M34" s="7">
        <f>$H$34*0.4</f>
        <v>2828.5200000000004</v>
      </c>
      <c r="N34" s="8">
        <f t="shared" si="2"/>
        <v>0.40000000000000008</v>
      </c>
      <c r="P34" s="8"/>
      <c r="R34" s="8"/>
    </row>
    <row r="35" spans="1:18" x14ac:dyDescent="0.25">
      <c r="A35" t="s">
        <v>156</v>
      </c>
      <c r="B35">
        <v>591</v>
      </c>
      <c r="C35" t="s">
        <v>157</v>
      </c>
      <c r="D35" s="1">
        <v>6</v>
      </c>
      <c r="E35" t="s">
        <v>16</v>
      </c>
      <c r="F35" s="1">
        <f>Planilha1!E35</f>
        <v>31.18</v>
      </c>
      <c r="G35" s="1">
        <f>Planilha1!F35</f>
        <v>32.799999999999997</v>
      </c>
      <c r="H35" s="1"/>
      <c r="I35" s="7"/>
      <c r="J35" s="18"/>
      <c r="L35" s="9"/>
      <c r="N35" s="8"/>
      <c r="P35" s="8"/>
      <c r="R35" s="8"/>
    </row>
    <row r="36" spans="1:18" x14ac:dyDescent="0.25">
      <c r="D36" s="1"/>
      <c r="F36" s="1">
        <f>Planilha1!E36</f>
        <v>187.08</v>
      </c>
      <c r="G36" s="1">
        <f>Planilha1!F36</f>
        <v>196.8</v>
      </c>
      <c r="H36" s="1">
        <f>Planilha1!G36</f>
        <v>383.88</v>
      </c>
      <c r="I36" s="7">
        <f>$H$36*0.3</f>
        <v>115.16399999999999</v>
      </c>
      <c r="J36" s="18">
        <f t="shared" si="6"/>
        <v>0.3</v>
      </c>
      <c r="K36" s="7">
        <f>$H$36*0.3</f>
        <v>115.16399999999999</v>
      </c>
      <c r="L36" s="9">
        <f t="shared" si="1"/>
        <v>0.3</v>
      </c>
      <c r="M36" s="7">
        <f>$H$36*0.4</f>
        <v>153.55200000000002</v>
      </c>
      <c r="N36" s="8">
        <f t="shared" si="2"/>
        <v>0.40000000000000008</v>
      </c>
      <c r="P36" s="8"/>
      <c r="R36" s="8"/>
    </row>
    <row r="37" spans="1:18" x14ac:dyDescent="0.25">
      <c r="A37" t="s">
        <v>158</v>
      </c>
      <c r="B37">
        <v>22194</v>
      </c>
      <c r="C37" t="s">
        <v>159</v>
      </c>
      <c r="D37" s="1">
        <v>22</v>
      </c>
      <c r="E37" t="s">
        <v>16</v>
      </c>
      <c r="F37" s="1">
        <f>Planilha1!E37</f>
        <v>0</v>
      </c>
      <c r="G37" s="1">
        <f>Planilha1!F37</f>
        <v>45.24</v>
      </c>
      <c r="H37" s="1"/>
      <c r="I37" s="7"/>
      <c r="J37" s="18"/>
      <c r="L37" s="9"/>
      <c r="N37" s="8"/>
      <c r="P37" s="8"/>
      <c r="R37" s="8"/>
    </row>
    <row r="38" spans="1:18" x14ac:dyDescent="0.25">
      <c r="D38" s="1"/>
      <c r="F38" s="1">
        <f>Planilha1!E38</f>
        <v>0</v>
      </c>
      <c r="G38" s="1">
        <f>Planilha1!F38</f>
        <v>995.28</v>
      </c>
      <c r="H38" s="1">
        <f>Planilha1!G38</f>
        <v>995.28</v>
      </c>
      <c r="I38" s="7">
        <f>H38*0.75</f>
        <v>746.46</v>
      </c>
      <c r="J38" s="18">
        <f t="shared" si="6"/>
        <v>0.75000000000000011</v>
      </c>
      <c r="L38" s="9"/>
      <c r="N38" s="8"/>
      <c r="O38" s="7">
        <f>H38*0.25</f>
        <v>248.82</v>
      </c>
      <c r="P38" s="8">
        <f t="shared" si="3"/>
        <v>0.25</v>
      </c>
      <c r="R38" s="8"/>
    </row>
    <row r="39" spans="1:18" x14ac:dyDescent="0.25">
      <c r="A39" t="s">
        <v>160</v>
      </c>
      <c r="B39">
        <v>85411</v>
      </c>
      <c r="C39" t="s">
        <v>161</v>
      </c>
      <c r="D39" s="1">
        <v>1000</v>
      </c>
      <c r="E39" t="s">
        <v>23</v>
      </c>
      <c r="F39" s="1">
        <f>Planilha1!E39</f>
        <v>1.3</v>
      </c>
      <c r="G39" s="1">
        <f>Planilha1!F39</f>
        <v>5.27</v>
      </c>
      <c r="H39" s="1"/>
      <c r="I39" s="7"/>
      <c r="J39" s="18"/>
      <c r="L39" s="9"/>
      <c r="N39" s="8"/>
      <c r="P39" s="8"/>
      <c r="R39" s="8"/>
    </row>
    <row r="40" spans="1:18" x14ac:dyDescent="0.25">
      <c r="D40" s="1"/>
      <c r="F40" s="1">
        <f>Planilha1!E40</f>
        <v>1300</v>
      </c>
      <c r="G40" s="1">
        <f>Planilha1!F40</f>
        <v>5270</v>
      </c>
      <c r="H40" s="1">
        <f>Planilha1!G40</f>
        <v>6570</v>
      </c>
      <c r="I40" s="7">
        <f>H40</f>
        <v>6570</v>
      </c>
      <c r="J40" s="18">
        <f t="shared" si="6"/>
        <v>1</v>
      </c>
      <c r="L40" s="9"/>
      <c r="N40" s="8"/>
      <c r="P40" s="8"/>
      <c r="R40" s="8"/>
    </row>
    <row r="41" spans="1:18" x14ac:dyDescent="0.25">
      <c r="A41" t="s">
        <v>162</v>
      </c>
      <c r="B41">
        <v>85371</v>
      </c>
      <c r="C41" t="s">
        <v>163</v>
      </c>
      <c r="D41" s="1">
        <v>110</v>
      </c>
      <c r="E41" t="s">
        <v>18</v>
      </c>
      <c r="F41" s="1">
        <f>Planilha1!E41</f>
        <v>1.1499999999999999</v>
      </c>
      <c r="G41" s="1">
        <f>Planilha1!F41</f>
        <v>4.5999999999999996</v>
      </c>
      <c r="H41" s="1"/>
      <c r="I41" s="7"/>
      <c r="J41" s="18"/>
      <c r="L41" s="9"/>
      <c r="N41" s="8"/>
      <c r="P41" s="8"/>
      <c r="R41" s="8"/>
    </row>
    <row r="42" spans="1:18" x14ac:dyDescent="0.25">
      <c r="D42" s="1"/>
      <c r="F42" s="1">
        <f>Planilha1!E42</f>
        <v>126.5</v>
      </c>
      <c r="G42" s="1">
        <f>Planilha1!F42</f>
        <v>506</v>
      </c>
      <c r="H42" s="1">
        <f>Planilha1!G42</f>
        <v>632.5</v>
      </c>
      <c r="I42" s="7">
        <f>H42</f>
        <v>632.5</v>
      </c>
      <c r="J42" s="18">
        <f t="shared" si="6"/>
        <v>1</v>
      </c>
      <c r="L42" s="9"/>
      <c r="N42" s="8"/>
      <c r="P42" s="8"/>
      <c r="R42" s="8"/>
    </row>
    <row r="43" spans="1:18" x14ac:dyDescent="0.25">
      <c r="A43" t="s">
        <v>164</v>
      </c>
      <c r="B43">
        <v>85416</v>
      </c>
      <c r="C43" t="s">
        <v>165</v>
      </c>
      <c r="D43" s="1">
        <v>169</v>
      </c>
      <c r="E43" t="s">
        <v>16</v>
      </c>
      <c r="F43" s="1">
        <f>Planilha1!E43</f>
        <v>4.54</v>
      </c>
      <c r="G43" s="1">
        <f>Planilha1!F43</f>
        <v>20.83</v>
      </c>
      <c r="H43" s="1"/>
      <c r="I43" s="7"/>
      <c r="J43" s="18"/>
      <c r="L43" s="9"/>
      <c r="N43" s="8"/>
      <c r="P43" s="8"/>
      <c r="R43" s="8"/>
    </row>
    <row r="44" spans="1:18" x14ac:dyDescent="0.25">
      <c r="D44" s="1"/>
      <c r="F44" s="1">
        <f>Planilha1!E44</f>
        <v>767.26</v>
      </c>
      <c r="G44" s="1">
        <f>Planilha1!F44</f>
        <v>3520.27</v>
      </c>
      <c r="H44" s="1">
        <f>Planilha1!G44</f>
        <v>4287.53</v>
      </c>
      <c r="I44" s="7">
        <f>H44*0.75</f>
        <v>3215.6475</v>
      </c>
      <c r="J44" s="18">
        <f t="shared" si="6"/>
        <v>0.75</v>
      </c>
      <c r="L44" s="9"/>
      <c r="N44" s="8"/>
      <c r="O44" s="7">
        <f>H44*0.25</f>
        <v>1071.8824999999999</v>
      </c>
      <c r="P44" s="8">
        <f t="shared" si="3"/>
        <v>0.25</v>
      </c>
      <c r="R44" s="8"/>
    </row>
    <row r="45" spans="1:18" x14ac:dyDescent="0.25">
      <c r="A45" t="s">
        <v>166</v>
      </c>
      <c r="B45">
        <v>22186</v>
      </c>
      <c r="C45" t="s">
        <v>167</v>
      </c>
      <c r="D45" s="1">
        <v>1290</v>
      </c>
      <c r="E45" t="s">
        <v>18</v>
      </c>
      <c r="F45" s="1">
        <f>Planilha1!E45</f>
        <v>0</v>
      </c>
      <c r="G45" s="1">
        <f>Planilha1!F45</f>
        <v>7.81</v>
      </c>
      <c r="H45" s="1"/>
      <c r="I45" s="7"/>
      <c r="J45" s="18"/>
      <c r="L45" s="9"/>
      <c r="N45" s="8"/>
      <c r="P45" s="8"/>
      <c r="R45" s="8"/>
    </row>
    <row r="46" spans="1:18" x14ac:dyDescent="0.25">
      <c r="D46" s="1"/>
      <c r="F46" s="1">
        <f>Planilha1!E46</f>
        <v>0</v>
      </c>
      <c r="G46" s="1">
        <f>Planilha1!F46</f>
        <v>10074.9</v>
      </c>
      <c r="H46" s="1">
        <f>Planilha1!G46</f>
        <v>10074.9</v>
      </c>
      <c r="I46" s="7"/>
      <c r="J46" s="18"/>
      <c r="K46" s="7">
        <f>$H$46*0.3</f>
        <v>3022.47</v>
      </c>
      <c r="L46" s="9">
        <f t="shared" si="1"/>
        <v>0.3</v>
      </c>
      <c r="M46" s="7">
        <f>$H$46*0.3</f>
        <v>3022.47</v>
      </c>
      <c r="N46" s="8">
        <f t="shared" si="2"/>
        <v>0.3</v>
      </c>
      <c r="O46" s="7">
        <f>$H$46*0.4</f>
        <v>4029.96</v>
      </c>
      <c r="P46" s="8">
        <f t="shared" si="3"/>
        <v>0.4</v>
      </c>
      <c r="Q46" s="7"/>
      <c r="R46" s="8"/>
    </row>
    <row r="47" spans="1:18" x14ac:dyDescent="0.25">
      <c r="A47" t="s">
        <v>168</v>
      </c>
      <c r="B47">
        <v>22197</v>
      </c>
      <c r="C47" t="s">
        <v>169</v>
      </c>
      <c r="D47" s="1">
        <v>44.5</v>
      </c>
      <c r="E47" t="s">
        <v>18</v>
      </c>
      <c r="F47" s="1">
        <f>Planilha1!E47</f>
        <v>0</v>
      </c>
      <c r="G47" s="1">
        <f>Planilha1!F47</f>
        <v>12.37</v>
      </c>
      <c r="H47" s="1"/>
      <c r="I47" s="7"/>
      <c r="J47" s="18"/>
      <c r="L47" s="9"/>
      <c r="N47" s="8"/>
      <c r="P47" s="8"/>
      <c r="R47" s="8"/>
    </row>
    <row r="48" spans="1:18" x14ac:dyDescent="0.25">
      <c r="D48" s="1"/>
      <c r="F48" s="1">
        <f>Planilha1!E48</f>
        <v>0</v>
      </c>
      <c r="G48" s="1">
        <f>Planilha1!F48</f>
        <v>550.47</v>
      </c>
      <c r="H48" s="1">
        <f>Planilha1!G48</f>
        <v>550.47</v>
      </c>
      <c r="I48" s="7">
        <f>H48*0.75</f>
        <v>412.85250000000002</v>
      </c>
      <c r="J48" s="18">
        <f t="shared" si="6"/>
        <v>0.75</v>
      </c>
      <c r="L48" s="9"/>
      <c r="N48" s="8"/>
      <c r="O48">
        <f>H48*0.25</f>
        <v>137.61750000000001</v>
      </c>
      <c r="P48" s="8">
        <f t="shared" si="3"/>
        <v>0.25</v>
      </c>
      <c r="R48" s="8"/>
    </row>
    <row r="49" spans="1:18" x14ac:dyDescent="0.25">
      <c r="A49" t="s">
        <v>170</v>
      </c>
      <c r="B49">
        <v>72225</v>
      </c>
      <c r="C49" t="s">
        <v>171</v>
      </c>
      <c r="D49" s="1">
        <v>1995</v>
      </c>
      <c r="E49" t="s">
        <v>18</v>
      </c>
      <c r="F49" s="1">
        <f>Planilha1!E49</f>
        <v>1.58</v>
      </c>
      <c r="G49" s="1">
        <f>Planilha1!F49</f>
        <v>6.27</v>
      </c>
      <c r="H49" s="1"/>
      <c r="I49" s="7"/>
      <c r="J49" s="18"/>
      <c r="L49" s="9"/>
      <c r="N49" s="8"/>
      <c r="P49" s="8"/>
      <c r="R49" s="8"/>
    </row>
    <row r="50" spans="1:18" x14ac:dyDescent="0.25">
      <c r="D50" s="1"/>
      <c r="F50" s="1">
        <f>Planilha1!E50</f>
        <v>3152.1</v>
      </c>
      <c r="G50" s="1">
        <f>Planilha1!F50</f>
        <v>12508.65</v>
      </c>
      <c r="H50" s="1">
        <f>Planilha1!G50</f>
        <v>15660.75</v>
      </c>
      <c r="I50" s="7"/>
      <c r="J50" s="18"/>
      <c r="K50" s="7">
        <f>$H$50*0.3</f>
        <v>4698.2249999999995</v>
      </c>
      <c r="L50" s="9">
        <f t="shared" si="1"/>
        <v>0.3</v>
      </c>
      <c r="M50" s="7">
        <f>$H$50*0.3</f>
        <v>4698.2249999999995</v>
      </c>
      <c r="N50" s="8">
        <f t="shared" si="2"/>
        <v>0.3</v>
      </c>
      <c r="O50" s="7">
        <f>$H$50*0.4</f>
        <v>6264.3</v>
      </c>
      <c r="P50" s="8">
        <f t="shared" si="3"/>
        <v>0.4</v>
      </c>
      <c r="Q50" s="7"/>
      <c r="R50" s="8"/>
    </row>
    <row r="51" spans="1:18" x14ac:dyDescent="0.25">
      <c r="A51" t="s">
        <v>172</v>
      </c>
      <c r="B51">
        <v>22181</v>
      </c>
      <c r="C51" t="s">
        <v>173</v>
      </c>
      <c r="D51" s="1">
        <v>1250</v>
      </c>
      <c r="E51" t="s">
        <v>18</v>
      </c>
      <c r="F51" s="1">
        <f>Planilha1!E51</f>
        <v>0</v>
      </c>
      <c r="G51" s="1">
        <f>Planilha1!F51</f>
        <v>13.58</v>
      </c>
      <c r="H51" s="1"/>
      <c r="I51" s="7"/>
      <c r="J51" s="18"/>
      <c r="L51" s="9"/>
      <c r="N51" s="8"/>
      <c r="P51" s="8"/>
      <c r="R51" s="8"/>
    </row>
    <row r="52" spans="1:18" x14ac:dyDescent="0.25">
      <c r="D52" s="1"/>
      <c r="F52" s="1">
        <f>Planilha1!E52</f>
        <v>0</v>
      </c>
      <c r="G52" s="1">
        <f>Planilha1!F52</f>
        <v>16975</v>
      </c>
      <c r="H52" s="1">
        <f>Planilha1!G52</f>
        <v>16975</v>
      </c>
      <c r="I52" s="7"/>
      <c r="J52" s="18"/>
      <c r="K52" s="7">
        <f>$H$52*0.3</f>
        <v>5092.5</v>
      </c>
      <c r="L52" s="9">
        <f t="shared" si="1"/>
        <v>0.3</v>
      </c>
      <c r="M52" s="7">
        <f>$H$52*0.3</f>
        <v>5092.5</v>
      </c>
      <c r="N52" s="8">
        <f t="shared" si="2"/>
        <v>0.3</v>
      </c>
      <c r="O52" s="7">
        <f>$H$52*0.4</f>
        <v>6790</v>
      </c>
      <c r="P52" s="8">
        <f t="shared" si="3"/>
        <v>0.4</v>
      </c>
      <c r="Q52" s="7"/>
      <c r="R52" s="8"/>
    </row>
    <row r="53" spans="1:18" x14ac:dyDescent="0.25">
      <c r="A53" t="s">
        <v>174</v>
      </c>
      <c r="B53">
        <v>88267</v>
      </c>
      <c r="C53" t="s">
        <v>175</v>
      </c>
      <c r="D53" s="1">
        <v>48</v>
      </c>
      <c r="E53" t="s">
        <v>42</v>
      </c>
      <c r="F53" s="1">
        <f>Planilha1!E53</f>
        <v>5.68</v>
      </c>
      <c r="G53" s="1">
        <f>Planilha1!F53</f>
        <v>32.67</v>
      </c>
      <c r="H53" s="1"/>
      <c r="I53" s="7"/>
      <c r="J53" s="18"/>
      <c r="L53" s="9"/>
      <c r="N53" s="8"/>
      <c r="P53" s="8"/>
      <c r="R53" s="8"/>
    </row>
    <row r="54" spans="1:18" x14ac:dyDescent="0.25">
      <c r="D54" s="1"/>
      <c r="F54" s="1">
        <f>Planilha1!E54</f>
        <v>272.64</v>
      </c>
      <c r="G54" s="1">
        <f>Planilha1!F54</f>
        <v>1568.16</v>
      </c>
      <c r="H54" s="1">
        <f>Planilha1!G54</f>
        <v>1840.8</v>
      </c>
      <c r="I54" s="7">
        <f>H54*0.5</f>
        <v>920.4</v>
      </c>
      <c r="J54" s="18">
        <f t="shared" si="6"/>
        <v>0.5</v>
      </c>
      <c r="K54">
        <f>H54*0.5</f>
        <v>920.4</v>
      </c>
      <c r="L54" s="9">
        <f>K54/H54</f>
        <v>0.5</v>
      </c>
      <c r="N54" s="8"/>
      <c r="P54" s="8"/>
      <c r="R54" s="8"/>
    </row>
    <row r="55" spans="1:18" x14ac:dyDescent="0.25">
      <c r="A55" t="s">
        <v>176</v>
      </c>
      <c r="B55">
        <v>88248</v>
      </c>
      <c r="C55" t="s">
        <v>177</v>
      </c>
      <c r="D55" s="1">
        <v>48</v>
      </c>
      <c r="E55" t="s">
        <v>42</v>
      </c>
      <c r="F55" s="1">
        <f>Planilha1!E55</f>
        <v>5.68</v>
      </c>
      <c r="G55" s="1">
        <f>Planilha1!F55</f>
        <v>26.46</v>
      </c>
      <c r="H55" s="1"/>
      <c r="I55" s="7"/>
      <c r="J55" s="18"/>
      <c r="L55" s="9"/>
      <c r="N55" s="8"/>
      <c r="P55" s="8"/>
      <c r="R55" s="8"/>
    </row>
    <row r="56" spans="1:18" x14ac:dyDescent="0.25">
      <c r="D56" s="1"/>
      <c r="F56" s="1">
        <f>Planilha1!E56</f>
        <v>272.64</v>
      </c>
      <c r="G56" s="1">
        <f>Planilha1!F56</f>
        <v>1270.08</v>
      </c>
      <c r="H56" s="1">
        <f>Planilha1!G56</f>
        <v>1542.72</v>
      </c>
      <c r="I56" s="7">
        <f t="shared" ref="I56" si="7">H56*0.5</f>
        <v>771.36</v>
      </c>
      <c r="J56" s="18">
        <f t="shared" si="6"/>
        <v>0.5</v>
      </c>
      <c r="K56">
        <f t="shared" ref="K56" si="8">H56*0.5</f>
        <v>771.36</v>
      </c>
      <c r="L56" s="9">
        <f>K56/H56</f>
        <v>0.5</v>
      </c>
      <c r="N56" s="8"/>
      <c r="P56" s="8"/>
      <c r="R56" s="8"/>
    </row>
    <row r="57" spans="1:18" x14ac:dyDescent="0.25">
      <c r="D57" s="1"/>
      <c r="F57" s="1"/>
      <c r="G57" s="1"/>
      <c r="H57" s="1"/>
      <c r="I57" s="7"/>
      <c r="J57" s="18"/>
      <c r="L57" s="9"/>
      <c r="N57" s="8"/>
      <c r="P57" s="8"/>
      <c r="R57" s="8"/>
    </row>
    <row r="58" spans="1:18" x14ac:dyDescent="0.25">
      <c r="A58" s="10"/>
      <c r="B58" s="11"/>
      <c r="C58" s="12" t="s">
        <v>178</v>
      </c>
      <c r="D58" s="13"/>
      <c r="E58" s="12"/>
      <c r="F58" s="13">
        <f>Planilha1!E58</f>
        <v>33717.15</v>
      </c>
      <c r="G58" s="13">
        <f>Planilha1!F58</f>
        <v>115760.95</v>
      </c>
      <c r="H58" s="13">
        <f>Planilha1!G58</f>
        <v>149478.1</v>
      </c>
      <c r="I58" s="14">
        <f>SUM(I30:I57)</f>
        <v>41458.743999999999</v>
      </c>
      <c r="J58" s="15">
        <f t="shared" si="6"/>
        <v>0.2773566428794586</v>
      </c>
      <c r="K58" s="14">
        <f>SUM(K30:K57)</f>
        <v>35721.508999999998</v>
      </c>
      <c r="L58" s="19">
        <f t="shared" si="1"/>
        <v>0.23897486655235781</v>
      </c>
      <c r="M58" s="14">
        <f>SUM(M30:M57)</f>
        <v>34775.267</v>
      </c>
      <c r="N58" s="20">
        <f t="shared" si="2"/>
        <v>0.23264456131031902</v>
      </c>
      <c r="O58" s="14">
        <f>SUM(O30:O57)</f>
        <v>37522.58</v>
      </c>
      <c r="P58" s="20">
        <f t="shared" si="3"/>
        <v>0.25102392925786454</v>
      </c>
      <c r="Q58" s="14">
        <f>SUM(Q30:Q57)</f>
        <v>0</v>
      </c>
      <c r="R58" s="21">
        <f t="shared" si="4"/>
        <v>0</v>
      </c>
    </row>
    <row r="59" spans="1:18" x14ac:dyDescent="0.25">
      <c r="D59" s="1"/>
      <c r="F59" s="1"/>
      <c r="G59" s="1"/>
      <c r="H59" s="1"/>
      <c r="I59" s="7"/>
      <c r="J59" s="18"/>
      <c r="L59" s="9"/>
      <c r="N59" s="8"/>
      <c r="P59" s="8"/>
      <c r="R59" s="8"/>
    </row>
    <row r="60" spans="1:18" x14ac:dyDescent="0.25">
      <c r="A60" t="s">
        <v>179</v>
      </c>
      <c r="C60" t="s">
        <v>44</v>
      </c>
      <c r="D60" s="1"/>
      <c r="F60" s="1"/>
      <c r="G60" s="1"/>
      <c r="H60" s="1"/>
      <c r="I60" s="7"/>
      <c r="J60" s="18"/>
      <c r="L60" s="9"/>
      <c r="N60" s="8"/>
      <c r="P60" s="8"/>
      <c r="R60" s="8"/>
    </row>
    <row r="61" spans="1:18" x14ac:dyDescent="0.25">
      <c r="A61" t="s">
        <v>180</v>
      </c>
      <c r="B61">
        <v>788</v>
      </c>
      <c r="C61" t="s">
        <v>181</v>
      </c>
      <c r="D61" s="1">
        <v>1483.61</v>
      </c>
      <c r="E61" t="s">
        <v>18</v>
      </c>
      <c r="F61" s="1">
        <f>Planilha1!E61</f>
        <v>170.6</v>
      </c>
      <c r="G61" s="1">
        <f>Planilha1!F61</f>
        <v>4.07</v>
      </c>
      <c r="H61" s="1"/>
      <c r="I61" s="7"/>
      <c r="J61" s="18"/>
      <c r="L61" s="9"/>
      <c r="N61" s="8"/>
      <c r="P61" s="8"/>
      <c r="R61" s="8"/>
    </row>
    <row r="62" spans="1:18" x14ac:dyDescent="0.25">
      <c r="D62" s="1"/>
      <c r="F62" s="1">
        <f>Planilha1!E62</f>
        <v>253103.87</v>
      </c>
      <c r="G62" s="1">
        <f>Planilha1!F62</f>
        <v>6038.29</v>
      </c>
      <c r="H62" s="1">
        <f>Planilha1!G62</f>
        <v>259142.16</v>
      </c>
      <c r="I62" s="7">
        <f>H62*0.2</f>
        <v>51828.432000000001</v>
      </c>
      <c r="J62" s="18">
        <f t="shared" si="6"/>
        <v>0.2</v>
      </c>
      <c r="K62" s="7">
        <f>H62*0.8</f>
        <v>207313.728</v>
      </c>
      <c r="L62" s="9">
        <f t="shared" si="1"/>
        <v>0.8</v>
      </c>
      <c r="M62" s="7"/>
      <c r="N62" s="8"/>
      <c r="P62" s="8"/>
      <c r="R62" s="8"/>
    </row>
    <row r="63" spans="1:18" x14ac:dyDescent="0.25">
      <c r="A63" t="s">
        <v>182</v>
      </c>
      <c r="B63">
        <v>789</v>
      </c>
      <c r="C63" t="s">
        <v>337</v>
      </c>
      <c r="D63" s="1">
        <v>10</v>
      </c>
      <c r="E63" t="s">
        <v>47</v>
      </c>
      <c r="F63" s="1">
        <f>Planilha1!E63</f>
        <v>69.069999999999993</v>
      </c>
      <c r="G63" s="1">
        <f>Planilha1!F63</f>
        <v>22.66</v>
      </c>
      <c r="H63" s="1"/>
      <c r="I63" s="7"/>
      <c r="J63" s="18"/>
      <c r="K63" s="7"/>
      <c r="L63" s="9"/>
      <c r="N63" s="8"/>
      <c r="P63" s="8"/>
      <c r="R63" s="8"/>
    </row>
    <row r="64" spans="1:18" x14ac:dyDescent="0.25">
      <c r="D64" s="1"/>
      <c r="F64" s="1">
        <f>Planilha1!E64</f>
        <v>690.7</v>
      </c>
      <c r="G64" s="1">
        <f>Planilha1!F64</f>
        <v>226.6</v>
      </c>
      <c r="H64" s="1">
        <f>Planilha1!G64</f>
        <v>917.3</v>
      </c>
      <c r="I64" s="7"/>
      <c r="J64" s="18"/>
      <c r="K64" s="7"/>
      <c r="L64" s="9"/>
      <c r="N64" s="8"/>
      <c r="O64" s="1">
        <f>H64</f>
        <v>917.3</v>
      </c>
      <c r="P64" s="8">
        <f t="shared" si="3"/>
        <v>1</v>
      </c>
      <c r="R64" s="8"/>
    </row>
    <row r="65" spans="1:18" x14ac:dyDescent="0.25">
      <c r="A65" t="s">
        <v>183</v>
      </c>
      <c r="B65">
        <v>104726</v>
      </c>
      <c r="C65" t="s">
        <v>184</v>
      </c>
      <c r="D65" s="1">
        <v>750</v>
      </c>
      <c r="E65" t="s">
        <v>18</v>
      </c>
      <c r="F65" s="1">
        <f>Planilha1!E65</f>
        <v>2.61</v>
      </c>
      <c r="G65" s="1">
        <f>Planilha1!F65</f>
        <v>2.71</v>
      </c>
      <c r="H65" s="1"/>
      <c r="I65" s="7"/>
      <c r="J65" s="18"/>
      <c r="K65" s="7"/>
      <c r="L65" s="9"/>
      <c r="N65" s="8"/>
      <c r="P65" s="8"/>
      <c r="R65" s="8"/>
    </row>
    <row r="66" spans="1:18" x14ac:dyDescent="0.25">
      <c r="D66" s="1"/>
      <c r="F66" s="1">
        <f>Planilha1!E66</f>
        <v>1957.5</v>
      </c>
      <c r="G66" s="1">
        <f>Planilha1!F66</f>
        <v>2032.5</v>
      </c>
      <c r="H66" s="1">
        <f>Planilha1!G66</f>
        <v>3990</v>
      </c>
      <c r="I66" s="7">
        <f t="shared" ref="I66" si="9">H66*0.2</f>
        <v>798</v>
      </c>
      <c r="J66" s="18">
        <f t="shared" si="6"/>
        <v>0.2</v>
      </c>
      <c r="K66" s="7">
        <f t="shared" ref="K66" si="10">H66*0.8</f>
        <v>3192</v>
      </c>
      <c r="L66" s="9">
        <f t="shared" si="1"/>
        <v>0.8</v>
      </c>
      <c r="N66" s="8"/>
      <c r="P66" s="8"/>
      <c r="R66" s="8"/>
    </row>
    <row r="67" spans="1:18" x14ac:dyDescent="0.25">
      <c r="A67" t="s">
        <v>185</v>
      </c>
      <c r="B67">
        <v>98559</v>
      </c>
      <c r="C67" t="s">
        <v>186</v>
      </c>
      <c r="D67" s="1">
        <v>50</v>
      </c>
      <c r="E67" t="s">
        <v>23</v>
      </c>
      <c r="F67" s="1">
        <f>Planilha1!E67</f>
        <v>4.04</v>
      </c>
      <c r="G67" s="1">
        <f>Planilha1!F67</f>
        <v>2.31</v>
      </c>
      <c r="H67" s="1"/>
      <c r="I67" s="7"/>
      <c r="J67" s="18"/>
      <c r="L67" s="9"/>
      <c r="N67" s="8"/>
      <c r="P67" s="8"/>
      <c r="R67" s="8"/>
    </row>
    <row r="68" spans="1:18" x14ac:dyDescent="0.25">
      <c r="D68" s="1"/>
      <c r="F68" s="1">
        <f>Planilha1!E68</f>
        <v>202</v>
      </c>
      <c r="G68" s="1">
        <f>Planilha1!F68</f>
        <v>115.5</v>
      </c>
      <c r="H68" s="1">
        <f>Planilha1!G68</f>
        <v>317.5</v>
      </c>
      <c r="I68" s="7"/>
      <c r="J68" s="18"/>
      <c r="L68" s="9"/>
      <c r="M68" s="1">
        <f>H68</f>
        <v>317.5</v>
      </c>
      <c r="N68" s="8">
        <f t="shared" si="2"/>
        <v>1</v>
      </c>
      <c r="P68" s="8"/>
      <c r="R68" s="8"/>
    </row>
    <row r="69" spans="1:18" x14ac:dyDescent="0.25">
      <c r="D69" s="1"/>
      <c r="F69" s="1"/>
      <c r="G69" s="1"/>
      <c r="H69" s="1"/>
      <c r="I69" s="7"/>
      <c r="J69" s="18"/>
      <c r="L69" s="9"/>
      <c r="N69" s="8"/>
      <c r="P69" s="8"/>
      <c r="R69" s="8"/>
    </row>
    <row r="70" spans="1:18" x14ac:dyDescent="0.25">
      <c r="A70" s="11"/>
      <c r="B70" s="12"/>
      <c r="C70" s="12" t="s">
        <v>187</v>
      </c>
      <c r="D70" s="13"/>
      <c r="E70" s="12"/>
      <c r="F70" s="13">
        <f>Planilha1!E70</f>
        <v>255954.07</v>
      </c>
      <c r="G70" s="13">
        <f>Planilha1!F70</f>
        <v>8412.89</v>
      </c>
      <c r="H70" s="13">
        <f>Planilha1!G70</f>
        <v>264366.96000000002</v>
      </c>
      <c r="I70" s="14">
        <f>SUM(I61:I69)</f>
        <v>52626.432000000001</v>
      </c>
      <c r="J70" s="15">
        <f>I70/H70</f>
        <v>0.19906584393148069</v>
      </c>
      <c r="K70" s="14">
        <f t="shared" ref="K70:O70" si="11">SUM(K61:K69)</f>
        <v>210505.728</v>
      </c>
      <c r="L70" s="15">
        <f>K70/H70</f>
        <v>0.79626337572592276</v>
      </c>
      <c r="M70" s="14">
        <f t="shared" si="11"/>
        <v>317.5</v>
      </c>
      <c r="N70" s="15">
        <f>M70/H70</f>
        <v>1.2009821499630664E-3</v>
      </c>
      <c r="O70" s="14">
        <f t="shared" si="11"/>
        <v>917.3</v>
      </c>
      <c r="P70" s="15">
        <f>O70/H70</f>
        <v>3.4697981926334514E-3</v>
      </c>
      <c r="Q70" s="14"/>
      <c r="R70" s="22"/>
    </row>
    <row r="71" spans="1:18" x14ac:dyDescent="0.25">
      <c r="D71" s="1"/>
      <c r="F71" s="1"/>
      <c r="G71" s="1"/>
      <c r="H71" s="1"/>
      <c r="I71" s="7"/>
      <c r="J71" s="18"/>
      <c r="L71" s="9"/>
      <c r="N71" s="8"/>
      <c r="P71" s="8"/>
      <c r="R71" s="8"/>
    </row>
    <row r="72" spans="1:18" x14ac:dyDescent="0.25">
      <c r="A72" t="s">
        <v>188</v>
      </c>
      <c r="C72" t="s">
        <v>50</v>
      </c>
      <c r="D72" s="1"/>
      <c r="F72" s="1"/>
      <c r="G72" s="1"/>
      <c r="H72" s="1"/>
      <c r="I72" s="7"/>
      <c r="J72" s="18"/>
      <c r="L72" s="9"/>
      <c r="N72" s="8"/>
      <c r="P72" s="8"/>
      <c r="R72" s="8"/>
    </row>
    <row r="73" spans="1:18" ht="45" x14ac:dyDescent="0.25">
      <c r="A73" t="s">
        <v>189</v>
      </c>
      <c r="B73">
        <v>88787</v>
      </c>
      <c r="C73" s="2" t="s">
        <v>338</v>
      </c>
      <c r="D73" s="1">
        <v>130</v>
      </c>
      <c r="E73" t="s">
        <v>18</v>
      </c>
      <c r="F73" s="1">
        <f>Planilha1!E73</f>
        <v>470.4</v>
      </c>
      <c r="G73" s="1">
        <f>Planilha1!F73</f>
        <v>43.97</v>
      </c>
      <c r="H73" s="1">
        <f>Planilha1!G73</f>
        <v>0</v>
      </c>
      <c r="I73" s="7"/>
      <c r="J73" s="18"/>
      <c r="L73" s="9"/>
      <c r="N73" s="8"/>
      <c r="P73" s="8"/>
      <c r="R73" s="8"/>
    </row>
    <row r="74" spans="1:18" x14ac:dyDescent="0.25">
      <c r="D74" s="1"/>
      <c r="F74" s="1">
        <f>Planilha1!E74</f>
        <v>61152</v>
      </c>
      <c r="G74" s="1">
        <f>Planilha1!F74</f>
        <v>5716.1</v>
      </c>
      <c r="H74" s="1">
        <f>Planilha1!G74</f>
        <v>66868.100000000006</v>
      </c>
      <c r="I74" s="7"/>
      <c r="J74" s="18"/>
      <c r="L74" s="9"/>
      <c r="N74" s="8"/>
      <c r="P74" s="8"/>
      <c r="Q74" s="1">
        <f>H74</f>
        <v>66868.100000000006</v>
      </c>
      <c r="R74" s="8">
        <f t="shared" ref="R74:R122" si="12">Q74/H74</f>
        <v>1</v>
      </c>
    </row>
    <row r="75" spans="1:18" ht="30" x14ac:dyDescent="0.25">
      <c r="A75" t="s">
        <v>190</v>
      </c>
      <c r="B75">
        <v>88789</v>
      </c>
      <c r="C75" s="2" t="s">
        <v>339</v>
      </c>
      <c r="D75" s="1">
        <v>10</v>
      </c>
      <c r="E75" t="s">
        <v>18</v>
      </c>
      <c r="F75" s="1">
        <f>Planilha1!E75</f>
        <v>547.1</v>
      </c>
      <c r="G75" s="1">
        <f>Planilha1!F75</f>
        <v>59.15</v>
      </c>
      <c r="H75" s="1">
        <f>Planilha1!G75</f>
        <v>0</v>
      </c>
      <c r="I75" s="7"/>
      <c r="J75" s="18"/>
      <c r="L75" s="9"/>
      <c r="N75" s="8"/>
      <c r="P75" s="8"/>
      <c r="R75" s="8"/>
    </row>
    <row r="76" spans="1:18" x14ac:dyDescent="0.25">
      <c r="D76" s="1"/>
      <c r="F76" s="1">
        <f>Planilha1!E76</f>
        <v>5471</v>
      </c>
      <c r="G76" s="1">
        <f>Planilha1!F76</f>
        <v>591.5</v>
      </c>
      <c r="H76" s="1">
        <f>Planilha1!G76</f>
        <v>6062.5</v>
      </c>
      <c r="I76" s="7"/>
      <c r="J76" s="18"/>
      <c r="L76" s="9"/>
      <c r="M76">
        <f>H76*0.5</f>
        <v>3031.25</v>
      </c>
      <c r="N76" s="8">
        <f t="shared" ref="N76:N136" si="13">M76/H76</f>
        <v>0.5</v>
      </c>
      <c r="O76">
        <f>H76*0.5</f>
        <v>3031.25</v>
      </c>
      <c r="P76" s="8">
        <f t="shared" ref="P76:P136" si="14">O76/H76</f>
        <v>0.5</v>
      </c>
      <c r="R76" s="8"/>
    </row>
    <row r="77" spans="1:18" ht="30" x14ac:dyDescent="0.25">
      <c r="A77" t="s">
        <v>191</v>
      </c>
      <c r="B77">
        <v>104648</v>
      </c>
      <c r="C77" s="2" t="s">
        <v>192</v>
      </c>
      <c r="D77" s="1">
        <v>1500</v>
      </c>
      <c r="E77" t="s">
        <v>18</v>
      </c>
      <c r="F77" s="1">
        <f>Planilha1!E77</f>
        <v>9.44</v>
      </c>
      <c r="G77" s="1">
        <f>Planilha1!F77</f>
        <v>10.73</v>
      </c>
      <c r="H77" s="1">
        <f>Planilha1!G77</f>
        <v>0</v>
      </c>
      <c r="I77" s="7"/>
      <c r="J77" s="18"/>
      <c r="L77" s="9"/>
      <c r="N77" s="8"/>
      <c r="P77" s="8"/>
      <c r="R77" s="8"/>
    </row>
    <row r="78" spans="1:18" x14ac:dyDescent="0.25">
      <c r="D78" s="1"/>
      <c r="F78" s="1">
        <f>Planilha1!E78</f>
        <v>14160</v>
      </c>
      <c r="G78" s="1">
        <f>Planilha1!F78</f>
        <v>16095</v>
      </c>
      <c r="H78" s="1">
        <f>Planilha1!G78</f>
        <v>30255</v>
      </c>
      <c r="I78" s="7"/>
      <c r="J78" s="18"/>
      <c r="L78" s="9"/>
      <c r="M78" s="7">
        <f>H78*0.5</f>
        <v>15127.5</v>
      </c>
      <c r="N78" s="8">
        <f t="shared" si="13"/>
        <v>0.5</v>
      </c>
      <c r="O78" s="7">
        <f>H78*0.5</f>
        <v>15127.5</v>
      </c>
      <c r="P78" s="8">
        <f t="shared" si="14"/>
        <v>0.5</v>
      </c>
      <c r="R78" s="8"/>
    </row>
    <row r="79" spans="1:18" x14ac:dyDescent="0.25">
      <c r="A79" t="s">
        <v>193</v>
      </c>
      <c r="B79">
        <v>100717</v>
      </c>
      <c r="C79" t="s">
        <v>194</v>
      </c>
      <c r="D79" s="1">
        <v>949.72</v>
      </c>
      <c r="E79" t="s">
        <v>18</v>
      </c>
      <c r="F79" s="1">
        <f>Planilha1!E79</f>
        <v>3.97</v>
      </c>
      <c r="G79" s="1">
        <f>Planilha1!F79</f>
        <v>9.06</v>
      </c>
      <c r="H79" s="1">
        <f>Planilha1!G79</f>
        <v>0</v>
      </c>
      <c r="I79" s="7"/>
      <c r="J79" s="18"/>
      <c r="L79" s="9"/>
      <c r="N79" s="8"/>
      <c r="P79" s="8"/>
      <c r="R79" s="8"/>
    </row>
    <row r="80" spans="1:18" x14ac:dyDescent="0.25">
      <c r="D80" s="1"/>
      <c r="F80" s="1">
        <f>Planilha1!E80</f>
        <v>3770.39</v>
      </c>
      <c r="G80" s="1">
        <f>Planilha1!F80</f>
        <v>8604.4599999999991</v>
      </c>
      <c r="H80" s="1">
        <f>Planilha1!G80</f>
        <v>12374.85</v>
      </c>
      <c r="I80" s="7"/>
      <c r="J80" s="18"/>
      <c r="L80" s="9"/>
      <c r="M80" s="7">
        <f>H80*0.5</f>
        <v>6187.4250000000002</v>
      </c>
      <c r="N80" s="8">
        <f t="shared" si="13"/>
        <v>0.5</v>
      </c>
      <c r="O80">
        <f>H80*0.5</f>
        <v>6187.4250000000002</v>
      </c>
      <c r="P80" s="8">
        <f t="shared" si="14"/>
        <v>0.5</v>
      </c>
      <c r="R80" s="8"/>
    </row>
    <row r="81" spans="1:18" x14ac:dyDescent="0.25">
      <c r="A81" t="s">
        <v>195</v>
      </c>
      <c r="B81">
        <v>88485</v>
      </c>
      <c r="C81" t="s">
        <v>196</v>
      </c>
      <c r="D81" s="1">
        <v>1500</v>
      </c>
      <c r="E81" t="s">
        <v>18</v>
      </c>
      <c r="F81" s="1">
        <f>Planilha1!E81</f>
        <v>2.3199999999999998</v>
      </c>
      <c r="G81" s="1">
        <f>Planilha1!F81</f>
        <v>2.58</v>
      </c>
      <c r="H81" s="1">
        <f>Planilha1!G81</f>
        <v>0</v>
      </c>
      <c r="I81" s="7"/>
      <c r="J81" s="18"/>
      <c r="L81" s="9"/>
      <c r="N81" s="8"/>
      <c r="P81" s="8"/>
      <c r="R81" s="8"/>
    </row>
    <row r="82" spans="1:18" x14ac:dyDescent="0.25">
      <c r="D82" s="1"/>
      <c r="F82" s="1">
        <f>Planilha1!E82</f>
        <v>3480</v>
      </c>
      <c r="G82" s="1">
        <f>Planilha1!F82</f>
        <v>3870</v>
      </c>
      <c r="H82" s="1">
        <f>Planilha1!G82</f>
        <v>7350</v>
      </c>
      <c r="I82" s="7"/>
      <c r="J82" s="18"/>
      <c r="L82" s="9"/>
      <c r="N82" s="8"/>
      <c r="O82" s="1">
        <f>H82</f>
        <v>7350</v>
      </c>
      <c r="P82" s="8">
        <f t="shared" si="14"/>
        <v>1</v>
      </c>
      <c r="R82" s="8"/>
    </row>
    <row r="83" spans="1:18" ht="30" x14ac:dyDescent="0.25">
      <c r="A83" t="s">
        <v>197</v>
      </c>
      <c r="B83">
        <v>88489</v>
      </c>
      <c r="C83" s="2" t="s">
        <v>198</v>
      </c>
      <c r="D83" s="1">
        <v>7273</v>
      </c>
      <c r="E83" t="s">
        <v>18</v>
      </c>
      <c r="F83" s="1">
        <f>Planilha1!E83</f>
        <v>10.5</v>
      </c>
      <c r="G83" s="1">
        <f>Planilha1!F83</f>
        <v>6.31</v>
      </c>
      <c r="H83" s="1">
        <f>Planilha1!G83</f>
        <v>0</v>
      </c>
      <c r="I83" s="7"/>
      <c r="J83" s="18"/>
      <c r="L83" s="9"/>
      <c r="N83" s="8"/>
      <c r="P83" s="8"/>
      <c r="R83" s="8"/>
    </row>
    <row r="84" spans="1:18" x14ac:dyDescent="0.25">
      <c r="D84" s="1"/>
      <c r="F84" s="1">
        <f>Planilha1!E84</f>
        <v>76366.5</v>
      </c>
      <c r="G84" s="1">
        <f>Planilha1!F84</f>
        <v>45892.63</v>
      </c>
      <c r="H84" s="1">
        <f>Planilha1!G84</f>
        <v>122259.13</v>
      </c>
      <c r="I84" s="7"/>
      <c r="J84" s="18"/>
      <c r="L84" s="9"/>
      <c r="M84">
        <f>H84*0.2</f>
        <v>24451.826000000001</v>
      </c>
      <c r="N84" s="8">
        <f t="shared" si="13"/>
        <v>0.2</v>
      </c>
      <c r="O84" s="7">
        <f>H84*0.5</f>
        <v>61129.565000000002</v>
      </c>
      <c r="P84" s="8">
        <f t="shared" si="14"/>
        <v>0.5</v>
      </c>
      <c r="Q84" s="7">
        <f>H84*0.3</f>
        <v>36677.739000000001</v>
      </c>
      <c r="R84" s="8">
        <f t="shared" si="12"/>
        <v>0.3</v>
      </c>
    </row>
    <row r="85" spans="1:18" ht="30" x14ac:dyDescent="0.25">
      <c r="A85" t="s">
        <v>199</v>
      </c>
      <c r="B85">
        <v>88488</v>
      </c>
      <c r="C85" s="2" t="s">
        <v>200</v>
      </c>
      <c r="D85" s="1">
        <v>832</v>
      </c>
      <c r="E85" t="s">
        <v>18</v>
      </c>
      <c r="F85" s="1">
        <f>Planilha1!E85</f>
        <v>11.18</v>
      </c>
      <c r="G85" s="1">
        <f>Planilha1!F85</f>
        <v>8.76</v>
      </c>
      <c r="H85" s="1">
        <f>Planilha1!G85</f>
        <v>0</v>
      </c>
      <c r="I85" s="7"/>
      <c r="J85" s="18"/>
      <c r="L85" s="9"/>
      <c r="N85" s="8"/>
      <c r="O85" s="7"/>
      <c r="P85" s="8"/>
      <c r="Q85" s="7"/>
      <c r="R85" s="8"/>
    </row>
    <row r="86" spans="1:18" x14ac:dyDescent="0.25">
      <c r="D86" s="1"/>
      <c r="F86" s="1">
        <f>Planilha1!E86</f>
        <v>9301.76</v>
      </c>
      <c r="G86" s="1">
        <f>Planilha1!F86</f>
        <v>7288.32</v>
      </c>
      <c r="H86" s="1">
        <f>Planilha1!G86</f>
        <v>16590.080000000002</v>
      </c>
      <c r="I86" s="7"/>
      <c r="J86" s="18"/>
      <c r="L86" s="9"/>
      <c r="M86">
        <f t="shared" ref="M86" si="15">H86*0.2</f>
        <v>3318.0160000000005</v>
      </c>
      <c r="N86" s="8">
        <f t="shared" si="13"/>
        <v>0.2</v>
      </c>
      <c r="O86" s="7">
        <f t="shared" ref="O86" si="16">H86*0.5</f>
        <v>8295.0400000000009</v>
      </c>
      <c r="P86" s="8">
        <f t="shared" si="14"/>
        <v>0.5</v>
      </c>
      <c r="Q86" s="7">
        <f t="shared" ref="Q86" si="17">H86*0.3</f>
        <v>4977.0240000000003</v>
      </c>
      <c r="R86" s="8">
        <f t="shared" si="12"/>
        <v>0.3</v>
      </c>
    </row>
    <row r="87" spans="1:18" x14ac:dyDescent="0.25">
      <c r="A87" t="s">
        <v>201</v>
      </c>
      <c r="B87">
        <v>414701</v>
      </c>
      <c r="C87" t="s">
        <v>340</v>
      </c>
      <c r="D87" s="1">
        <v>470</v>
      </c>
      <c r="E87" t="s">
        <v>18</v>
      </c>
      <c r="F87" s="1">
        <f>Planilha1!E87</f>
        <v>38.99</v>
      </c>
      <c r="G87" s="1">
        <f>Planilha1!F87</f>
        <v>23.51</v>
      </c>
      <c r="H87" s="1">
        <f>Planilha1!G87</f>
        <v>0</v>
      </c>
      <c r="I87" s="7"/>
      <c r="J87" s="18"/>
      <c r="L87" s="9"/>
      <c r="N87" s="8"/>
      <c r="P87" s="8"/>
      <c r="R87" s="8"/>
    </row>
    <row r="88" spans="1:18" x14ac:dyDescent="0.25">
      <c r="D88" s="1"/>
      <c r="F88" s="1">
        <f>Planilha1!E88</f>
        <v>18325.3</v>
      </c>
      <c r="G88" s="1">
        <f>Planilha1!F88</f>
        <v>11049.7</v>
      </c>
      <c r="H88" s="1">
        <f>Planilha1!G88</f>
        <v>29375</v>
      </c>
      <c r="I88" s="7"/>
      <c r="J88" s="18"/>
      <c r="L88" s="9"/>
      <c r="N88" s="8"/>
      <c r="O88" s="7">
        <f>H88*0.5</f>
        <v>14687.5</v>
      </c>
      <c r="P88" s="8">
        <f t="shared" si="14"/>
        <v>0.5</v>
      </c>
      <c r="Q88" s="7">
        <f>H88*0.5</f>
        <v>14687.5</v>
      </c>
      <c r="R88" s="8">
        <f t="shared" si="12"/>
        <v>0.5</v>
      </c>
    </row>
    <row r="89" spans="1:18" x14ac:dyDescent="0.25">
      <c r="A89" t="s">
        <v>202</v>
      </c>
      <c r="B89">
        <v>74064</v>
      </c>
      <c r="C89" t="s">
        <v>203</v>
      </c>
      <c r="D89" s="1">
        <v>949.72</v>
      </c>
      <c r="E89" t="s">
        <v>18</v>
      </c>
      <c r="F89" s="1">
        <f>Planilha1!E89</f>
        <v>10.41</v>
      </c>
      <c r="G89" s="1">
        <f>Planilha1!F89</f>
        <v>14.09</v>
      </c>
      <c r="H89" s="1">
        <f>Planilha1!G89</f>
        <v>0</v>
      </c>
      <c r="I89" s="7"/>
      <c r="J89" s="18"/>
      <c r="L89" s="9"/>
      <c r="N89" s="8"/>
      <c r="P89" s="8"/>
      <c r="R89" s="8"/>
    </row>
    <row r="90" spans="1:18" x14ac:dyDescent="0.25">
      <c r="D90" s="1"/>
      <c r="F90" s="1">
        <f>Planilha1!E90</f>
        <v>9886.59</v>
      </c>
      <c r="G90" s="1">
        <f>Planilha1!F90</f>
        <v>13381.55</v>
      </c>
      <c r="H90" s="1">
        <f>Planilha1!G90</f>
        <v>23268.14</v>
      </c>
      <c r="I90" s="7"/>
      <c r="J90" s="18"/>
      <c r="L90" s="9"/>
      <c r="M90" s="7">
        <f>H90*0.3</f>
        <v>6980.442</v>
      </c>
      <c r="N90" s="8">
        <f t="shared" si="13"/>
        <v>0.3</v>
      </c>
      <c r="O90" s="7">
        <f>H90*0.3</f>
        <v>6980.442</v>
      </c>
      <c r="P90" s="8">
        <f t="shared" si="14"/>
        <v>0.3</v>
      </c>
      <c r="Q90" s="7">
        <f>H90*0.4</f>
        <v>9307.2559999999994</v>
      </c>
      <c r="R90" s="8">
        <f t="shared" si="12"/>
        <v>0.39999999999999997</v>
      </c>
    </row>
    <row r="91" spans="1:18" x14ac:dyDescent="0.25">
      <c r="A91" t="s">
        <v>204</v>
      </c>
      <c r="B91">
        <v>73924</v>
      </c>
      <c r="C91" t="s">
        <v>205</v>
      </c>
      <c r="D91" s="1">
        <v>949.72</v>
      </c>
      <c r="E91" t="s">
        <v>18</v>
      </c>
      <c r="F91" s="1">
        <f>Planilha1!E91</f>
        <v>20.65</v>
      </c>
      <c r="G91" s="1">
        <f>Planilha1!F91</f>
        <v>27.66</v>
      </c>
      <c r="H91" s="1">
        <f>Planilha1!G91</f>
        <v>0</v>
      </c>
      <c r="I91" s="7"/>
      <c r="J91" s="18"/>
      <c r="L91" s="9"/>
      <c r="N91" s="8"/>
      <c r="P91" s="8"/>
      <c r="R91" s="8"/>
    </row>
    <row r="92" spans="1:18" x14ac:dyDescent="0.25">
      <c r="D92" s="1"/>
      <c r="F92" s="1">
        <f>Planilha1!E92</f>
        <v>19611.72</v>
      </c>
      <c r="G92" s="1">
        <f>Planilha1!F92</f>
        <v>26269.26</v>
      </c>
      <c r="H92" s="1">
        <f>Planilha1!G92</f>
        <v>45880.98</v>
      </c>
      <c r="I92" s="7"/>
      <c r="J92" s="18"/>
      <c r="L92" s="9"/>
      <c r="N92" s="8"/>
      <c r="O92" s="7">
        <f>H92*0.5</f>
        <v>22940.49</v>
      </c>
      <c r="P92" s="8">
        <f t="shared" si="14"/>
        <v>0.5</v>
      </c>
      <c r="Q92" s="7">
        <f>H92*0.5</f>
        <v>22940.49</v>
      </c>
      <c r="R92" s="8">
        <f t="shared" si="12"/>
        <v>0.5</v>
      </c>
    </row>
    <row r="93" spans="1:18" ht="30" x14ac:dyDescent="0.25">
      <c r="A93" t="s">
        <v>206</v>
      </c>
      <c r="B93">
        <v>72194</v>
      </c>
      <c r="C93" s="2" t="s">
        <v>207</v>
      </c>
      <c r="D93" s="1">
        <v>1000</v>
      </c>
      <c r="E93" t="s">
        <v>23</v>
      </c>
      <c r="F93" s="1">
        <f>Planilha1!E93</f>
        <v>2.0499999999999998</v>
      </c>
      <c r="G93" s="1">
        <f>Planilha1!F93</f>
        <v>8.08</v>
      </c>
      <c r="H93" s="1">
        <f>Planilha1!G93</f>
        <v>0</v>
      </c>
      <c r="I93" s="7"/>
      <c r="J93" s="18"/>
      <c r="L93" s="9"/>
      <c r="N93" s="8"/>
      <c r="P93" s="8"/>
      <c r="R93" s="8"/>
    </row>
    <row r="94" spans="1:18" x14ac:dyDescent="0.25">
      <c r="D94" s="1"/>
      <c r="F94" s="1">
        <f>Planilha1!E94</f>
        <v>2050</v>
      </c>
      <c r="G94" s="1">
        <f>Planilha1!F94</f>
        <v>8080</v>
      </c>
      <c r="H94" s="1">
        <f>Planilha1!G94</f>
        <v>10130</v>
      </c>
      <c r="I94" s="7"/>
      <c r="J94" s="18"/>
      <c r="K94" s="7">
        <f>H94*0.2</f>
        <v>2026</v>
      </c>
      <c r="L94" s="9">
        <f t="shared" ref="L94:L134" si="18">K94/H94</f>
        <v>0.2</v>
      </c>
      <c r="M94" s="7">
        <f>H94*0.4</f>
        <v>4052</v>
      </c>
      <c r="N94" s="8">
        <f t="shared" si="13"/>
        <v>0.4</v>
      </c>
      <c r="O94" s="7">
        <f>H94*0.4</f>
        <v>4052</v>
      </c>
      <c r="P94" s="8">
        <f t="shared" si="14"/>
        <v>0.4</v>
      </c>
      <c r="R94" s="8"/>
    </row>
    <row r="95" spans="1:18" x14ac:dyDescent="0.25">
      <c r="A95" t="s">
        <v>208</v>
      </c>
      <c r="B95">
        <v>92862</v>
      </c>
      <c r="C95" t="s">
        <v>341</v>
      </c>
      <c r="D95" s="1">
        <v>110</v>
      </c>
      <c r="E95" t="s">
        <v>18</v>
      </c>
      <c r="F95" s="1">
        <f>Planilha1!E95</f>
        <v>306.33</v>
      </c>
      <c r="G95" s="1">
        <f>Planilha1!F95</f>
        <v>20.8</v>
      </c>
      <c r="H95" s="1">
        <f>Planilha1!G95</f>
        <v>0</v>
      </c>
      <c r="I95" s="7"/>
      <c r="J95" s="18"/>
      <c r="L95" s="9"/>
      <c r="N95" s="8"/>
      <c r="P95" s="8"/>
      <c r="R95" s="8"/>
    </row>
    <row r="96" spans="1:18" x14ac:dyDescent="0.25">
      <c r="D96" s="1"/>
      <c r="F96" s="1">
        <f>Planilha1!E96</f>
        <v>33696.300000000003</v>
      </c>
      <c r="G96" s="1">
        <f>Planilha1!F96</f>
        <v>2288</v>
      </c>
      <c r="H96" s="1">
        <f>Planilha1!G96</f>
        <v>35984.300000000003</v>
      </c>
      <c r="I96" s="7"/>
      <c r="J96" s="18"/>
      <c r="L96" s="9"/>
      <c r="N96" s="8"/>
      <c r="P96" s="8"/>
      <c r="Q96" s="7">
        <f>H96</f>
        <v>35984.300000000003</v>
      </c>
      <c r="R96" s="8">
        <f t="shared" si="12"/>
        <v>1</v>
      </c>
    </row>
    <row r="97" spans="1:18" ht="30" x14ac:dyDescent="0.25">
      <c r="A97" t="s">
        <v>209</v>
      </c>
      <c r="B97">
        <v>96115</v>
      </c>
      <c r="C97" s="2" t="s">
        <v>210</v>
      </c>
      <c r="D97" s="1">
        <v>1200</v>
      </c>
      <c r="E97" t="s">
        <v>18</v>
      </c>
      <c r="F97" s="1">
        <f>Planilha1!E97</f>
        <v>114.17</v>
      </c>
      <c r="G97" s="1">
        <f>Planilha1!F97</f>
        <v>14.89</v>
      </c>
      <c r="H97" s="1">
        <f>Planilha1!G97</f>
        <v>0</v>
      </c>
      <c r="I97" s="7"/>
      <c r="J97" s="18"/>
      <c r="L97" s="9"/>
      <c r="N97" s="8"/>
      <c r="P97" s="8"/>
      <c r="R97" s="8"/>
    </row>
    <row r="98" spans="1:18" x14ac:dyDescent="0.25">
      <c r="D98" s="1"/>
      <c r="F98" s="1">
        <f>Planilha1!E98</f>
        <v>137004</v>
      </c>
      <c r="G98" s="1">
        <f>Planilha1!F98</f>
        <v>17868</v>
      </c>
      <c r="H98" s="1">
        <f>Planilha1!G98</f>
        <v>154872</v>
      </c>
      <c r="I98" s="7"/>
      <c r="J98" s="18"/>
      <c r="L98" s="9"/>
      <c r="N98" s="8"/>
      <c r="P98" s="8"/>
      <c r="Q98" s="7">
        <f>H98</f>
        <v>154872</v>
      </c>
      <c r="R98" s="8">
        <f t="shared" si="12"/>
        <v>1</v>
      </c>
    </row>
    <row r="99" spans="1:18" x14ac:dyDescent="0.25">
      <c r="D99" s="1"/>
      <c r="F99" s="1"/>
      <c r="G99" s="1"/>
      <c r="H99" s="1"/>
      <c r="I99" s="7"/>
      <c r="J99" s="18"/>
      <c r="L99" s="9"/>
      <c r="N99" s="8"/>
      <c r="P99" s="8"/>
      <c r="R99" s="8"/>
    </row>
    <row r="100" spans="1:18" x14ac:dyDescent="0.25">
      <c r="A100" s="11"/>
      <c r="B100" s="12"/>
      <c r="C100" s="12" t="s">
        <v>211</v>
      </c>
      <c r="D100" s="13"/>
      <c r="E100" s="12"/>
      <c r="F100" s="13">
        <f>Planilha1!E100</f>
        <v>394275.56</v>
      </c>
      <c r="G100" s="13">
        <f>Planilha1!F100</f>
        <v>166994.51999999999</v>
      </c>
      <c r="H100" s="13">
        <f>Planilha1!G100</f>
        <v>561270.07999999996</v>
      </c>
      <c r="I100" s="14"/>
      <c r="J100" s="15"/>
      <c r="K100" s="14">
        <f>SUM(K72:K99)</f>
        <v>2026</v>
      </c>
      <c r="L100" s="16">
        <f>K100/H100</f>
        <v>3.609670410366432E-3</v>
      </c>
      <c r="M100" s="14">
        <f>SUM(M72:M99)</f>
        <v>63148.45900000001</v>
      </c>
      <c r="N100" s="15">
        <f>M100/H100</f>
        <v>0.11250993282948561</v>
      </c>
      <c r="O100" s="14">
        <f>SUM(O72:O99)</f>
        <v>149781.212</v>
      </c>
      <c r="P100" s="15">
        <f>O100/H100</f>
        <v>0.2668612087784904</v>
      </c>
      <c r="Q100" s="14">
        <f>SUM(Q72:Q99)</f>
        <v>346314.40899999999</v>
      </c>
      <c r="R100" s="17">
        <f>Q100/H100</f>
        <v>0.61701918798165767</v>
      </c>
    </row>
    <row r="101" spans="1:18" x14ac:dyDescent="0.25">
      <c r="D101" s="1"/>
      <c r="F101" s="1"/>
      <c r="G101" s="1"/>
      <c r="H101" s="1"/>
      <c r="I101" s="7"/>
      <c r="J101" s="18"/>
      <c r="L101" s="9"/>
      <c r="N101" s="8"/>
      <c r="P101" s="8"/>
      <c r="R101" s="8"/>
    </row>
    <row r="102" spans="1:18" x14ac:dyDescent="0.25">
      <c r="A102" t="s">
        <v>212</v>
      </c>
      <c r="C102" t="s">
        <v>64</v>
      </c>
      <c r="D102" s="1"/>
      <c r="F102" s="1"/>
      <c r="G102" s="1"/>
      <c r="H102" s="1"/>
      <c r="I102" s="7"/>
      <c r="J102" s="18"/>
      <c r="L102" s="9"/>
      <c r="N102" s="8"/>
      <c r="P102" s="8"/>
      <c r="R102" s="8"/>
    </row>
    <row r="103" spans="1:18" x14ac:dyDescent="0.25">
      <c r="A103" t="s">
        <v>213</v>
      </c>
      <c r="B103">
        <v>123456</v>
      </c>
      <c r="C103" t="s">
        <v>214</v>
      </c>
      <c r="D103" s="1">
        <v>2.64</v>
      </c>
      <c r="E103" t="s">
        <v>18</v>
      </c>
      <c r="F103" s="1">
        <f>Planilha1!E103</f>
        <v>698.94</v>
      </c>
      <c r="G103" s="1">
        <f>Planilha1!F103</f>
        <v>11.65</v>
      </c>
      <c r="H103" s="1"/>
      <c r="I103" s="7"/>
      <c r="J103" s="18"/>
      <c r="L103" s="9"/>
      <c r="N103" s="8"/>
      <c r="P103" s="8"/>
      <c r="R103" s="8"/>
    </row>
    <row r="104" spans="1:18" x14ac:dyDescent="0.25">
      <c r="D104" s="1"/>
      <c r="F104" s="1">
        <f>Planilha1!E104</f>
        <v>1845.2</v>
      </c>
      <c r="G104" s="1">
        <f>Planilha1!F104</f>
        <v>30.76</v>
      </c>
      <c r="H104" s="1">
        <f>Planilha1!G104</f>
        <v>1875.96</v>
      </c>
      <c r="I104" s="7"/>
      <c r="J104" s="18"/>
      <c r="L104" s="9"/>
      <c r="N104" s="8"/>
      <c r="O104" s="7">
        <f>H104</f>
        <v>1875.96</v>
      </c>
      <c r="P104" s="8">
        <f t="shared" si="14"/>
        <v>1</v>
      </c>
      <c r="Q104" s="7"/>
      <c r="R104" s="8"/>
    </row>
    <row r="105" spans="1:18" x14ac:dyDescent="0.25">
      <c r="A105" t="s">
        <v>215</v>
      </c>
      <c r="B105" t="s">
        <v>216</v>
      </c>
      <c r="C105" t="s">
        <v>217</v>
      </c>
      <c r="D105" s="1">
        <v>26</v>
      </c>
      <c r="E105" t="s">
        <v>67</v>
      </c>
      <c r="F105" s="1">
        <f>Planilha1!E105</f>
        <v>1545.55</v>
      </c>
      <c r="G105" s="1">
        <f>Planilha1!F105</f>
        <v>0</v>
      </c>
      <c r="H105" s="1"/>
      <c r="I105" s="7"/>
      <c r="J105" s="18"/>
      <c r="L105" s="9"/>
      <c r="N105" s="8"/>
      <c r="O105" s="7"/>
      <c r="P105" s="8"/>
      <c r="Q105" s="7"/>
      <c r="R105" s="8"/>
    </row>
    <row r="106" spans="1:18" x14ac:dyDescent="0.25">
      <c r="D106" s="1"/>
      <c r="F106" s="1">
        <f>Planilha1!E106</f>
        <v>40184.300000000003</v>
      </c>
      <c r="G106" s="1">
        <f>Planilha1!F106</f>
        <v>0</v>
      </c>
      <c r="H106" s="1">
        <f>Planilha1!G106</f>
        <v>40184.300000000003</v>
      </c>
      <c r="I106" s="7"/>
      <c r="J106" s="18"/>
      <c r="L106" s="9"/>
      <c r="N106" s="8"/>
      <c r="O106" s="7">
        <f>H106</f>
        <v>40184.300000000003</v>
      </c>
      <c r="P106" s="8">
        <f t="shared" si="14"/>
        <v>1</v>
      </c>
      <c r="Q106" s="7"/>
      <c r="R106" s="8"/>
    </row>
    <row r="107" spans="1:18" x14ac:dyDescent="0.25">
      <c r="A107" t="s">
        <v>218</v>
      </c>
      <c r="B107" t="s">
        <v>216</v>
      </c>
      <c r="C107" t="s">
        <v>219</v>
      </c>
      <c r="D107" s="1">
        <v>2</v>
      </c>
      <c r="E107" t="s">
        <v>16</v>
      </c>
      <c r="F107" s="1">
        <f>Planilha1!E107</f>
        <v>1519.57</v>
      </c>
      <c r="G107" s="1">
        <f>Planilha1!F107</f>
        <v>0</v>
      </c>
      <c r="H107" s="1"/>
      <c r="I107" s="7"/>
      <c r="J107" s="18"/>
      <c r="L107" s="9"/>
      <c r="N107" s="8"/>
      <c r="P107" s="8"/>
      <c r="R107" s="8"/>
    </row>
    <row r="108" spans="1:18" x14ac:dyDescent="0.25">
      <c r="D108" s="1"/>
      <c r="F108" s="1">
        <f>Planilha1!E108</f>
        <v>3039.14</v>
      </c>
      <c r="G108" s="1">
        <f>Planilha1!F108</f>
        <v>0</v>
      </c>
      <c r="H108" s="1">
        <f>Planilha1!G108</f>
        <v>3039.14</v>
      </c>
      <c r="I108" s="7"/>
      <c r="J108" s="18"/>
      <c r="L108" s="9"/>
      <c r="N108" s="8"/>
      <c r="O108" s="7">
        <f>H108</f>
        <v>3039.14</v>
      </c>
      <c r="P108" s="8">
        <f t="shared" si="14"/>
        <v>1</v>
      </c>
      <c r="R108" s="8"/>
    </row>
    <row r="109" spans="1:18" x14ac:dyDescent="0.25">
      <c r="A109" t="s">
        <v>220</v>
      </c>
      <c r="B109" t="s">
        <v>216</v>
      </c>
      <c r="C109" t="s">
        <v>221</v>
      </c>
      <c r="D109" s="1">
        <v>1</v>
      </c>
      <c r="E109" t="s">
        <v>16</v>
      </c>
      <c r="F109" s="1">
        <f>Planilha1!E109</f>
        <v>2547.2800000000002</v>
      </c>
      <c r="G109" s="1">
        <f>Planilha1!F109</f>
        <v>0</v>
      </c>
      <c r="H109" s="1"/>
      <c r="I109" s="7"/>
      <c r="J109" s="18"/>
      <c r="L109" s="9"/>
      <c r="N109" s="8"/>
      <c r="P109" s="8"/>
      <c r="R109" s="8"/>
    </row>
    <row r="110" spans="1:18" x14ac:dyDescent="0.25">
      <c r="D110" s="1"/>
      <c r="F110" s="1">
        <f>Planilha1!E110</f>
        <v>2547.2800000000002</v>
      </c>
      <c r="G110" s="1">
        <f>Planilha1!F110</f>
        <v>0</v>
      </c>
      <c r="H110" s="1">
        <f>Planilha1!G110</f>
        <v>2547.2800000000002</v>
      </c>
      <c r="I110" s="7"/>
      <c r="J110" s="18"/>
      <c r="L110" s="9"/>
      <c r="N110" s="8"/>
      <c r="O110" s="7">
        <f>H110</f>
        <v>2547.2800000000002</v>
      </c>
      <c r="P110" s="8">
        <f t="shared" si="14"/>
        <v>1</v>
      </c>
      <c r="R110" s="8"/>
    </row>
    <row r="111" spans="1:18" x14ac:dyDescent="0.25">
      <c r="A111" t="s">
        <v>222</v>
      </c>
      <c r="B111" t="s">
        <v>216</v>
      </c>
      <c r="C111" t="s">
        <v>342</v>
      </c>
      <c r="D111" s="1">
        <v>2</v>
      </c>
      <c r="E111" t="s">
        <v>16</v>
      </c>
      <c r="F111" s="1">
        <f>Planilha1!E111</f>
        <v>2380.2199999999998</v>
      </c>
      <c r="G111" s="1">
        <f>Planilha1!F111</f>
        <v>0</v>
      </c>
      <c r="H111" s="1"/>
      <c r="I111" s="7"/>
      <c r="J111" s="18"/>
      <c r="L111" s="9"/>
      <c r="N111" s="8"/>
      <c r="P111" s="8"/>
      <c r="R111" s="8"/>
    </row>
    <row r="112" spans="1:18" x14ac:dyDescent="0.25">
      <c r="D112" s="1"/>
      <c r="F112" s="1">
        <f>Planilha1!E112</f>
        <v>4760.4399999999996</v>
      </c>
      <c r="G112" s="1">
        <f>Planilha1!F112</f>
        <v>0</v>
      </c>
      <c r="H112" s="1">
        <f>Planilha1!G112</f>
        <v>4760.4399999999996</v>
      </c>
      <c r="I112" s="7"/>
      <c r="J112" s="18"/>
      <c r="L112" s="9"/>
      <c r="N112" s="8"/>
      <c r="O112" s="7">
        <f>H112</f>
        <v>4760.4399999999996</v>
      </c>
      <c r="P112" s="8">
        <f t="shared" si="14"/>
        <v>1</v>
      </c>
      <c r="R112" s="8"/>
    </row>
    <row r="113" spans="1:18" x14ac:dyDescent="0.25">
      <c r="D113" s="1"/>
      <c r="F113" s="1"/>
      <c r="G113" s="1"/>
      <c r="H113" s="1"/>
      <c r="I113" s="7"/>
      <c r="J113" s="18"/>
      <c r="L113" s="9"/>
      <c r="N113" s="8"/>
      <c r="P113" s="8"/>
      <c r="R113" s="8"/>
    </row>
    <row r="114" spans="1:18" x14ac:dyDescent="0.25">
      <c r="A114" s="11"/>
      <c r="B114" s="12"/>
      <c r="C114" s="12" t="s">
        <v>223</v>
      </c>
      <c r="D114" s="13"/>
      <c r="E114" s="12"/>
      <c r="F114" s="13">
        <f>Planilha1!E114</f>
        <v>52376.36</v>
      </c>
      <c r="G114" s="13">
        <f>Planilha1!F114</f>
        <v>30.76</v>
      </c>
      <c r="H114" s="13">
        <f>Planilha1!G114</f>
        <v>52407.12</v>
      </c>
      <c r="I114" s="14"/>
      <c r="J114" s="15"/>
      <c r="K114" s="12"/>
      <c r="L114" s="19"/>
      <c r="M114" s="12"/>
      <c r="N114" s="20"/>
      <c r="O114" s="23">
        <f>SUM(O104:O112)</f>
        <v>52407.12</v>
      </c>
      <c r="P114" s="20">
        <f t="shared" si="14"/>
        <v>1</v>
      </c>
      <c r="Q114" s="12"/>
      <c r="R114" s="21"/>
    </row>
    <row r="115" spans="1:18" x14ac:dyDescent="0.25">
      <c r="D115" s="1"/>
      <c r="F115" s="1"/>
      <c r="G115" s="1"/>
      <c r="H115" s="1"/>
      <c r="I115" s="7"/>
      <c r="J115" s="18"/>
      <c r="L115" s="9"/>
      <c r="N115" s="8"/>
      <c r="P115" s="8"/>
      <c r="R115" s="8"/>
    </row>
    <row r="116" spans="1:18" x14ac:dyDescent="0.25">
      <c r="A116" t="s">
        <v>224</v>
      </c>
      <c r="C116" t="s">
        <v>71</v>
      </c>
      <c r="D116" s="1"/>
      <c r="F116" s="1"/>
      <c r="G116" s="1"/>
      <c r="H116" s="1"/>
      <c r="I116" s="7"/>
      <c r="J116" s="18"/>
      <c r="L116" s="9"/>
      <c r="N116" s="8"/>
      <c r="P116" s="8"/>
      <c r="R116" s="8"/>
    </row>
    <row r="117" spans="1:18" x14ac:dyDescent="0.25">
      <c r="A117" t="s">
        <v>225</v>
      </c>
      <c r="B117">
        <v>15001</v>
      </c>
      <c r="C117" t="s">
        <v>226</v>
      </c>
      <c r="D117" s="1">
        <v>1</v>
      </c>
      <c r="E117" t="s">
        <v>16</v>
      </c>
      <c r="F117" s="1">
        <f>Planilha1!E117</f>
        <v>9.14</v>
      </c>
      <c r="G117" s="1">
        <f>Planilha1!F117</f>
        <v>0</v>
      </c>
      <c r="H117" s="1"/>
      <c r="I117" s="7"/>
      <c r="J117" s="18"/>
      <c r="L117" s="9"/>
      <c r="N117" s="8"/>
      <c r="P117" s="8"/>
      <c r="R117" s="8"/>
    </row>
    <row r="118" spans="1:18" x14ac:dyDescent="0.25">
      <c r="D118" s="1"/>
      <c r="F118" s="1">
        <f>Planilha1!E118</f>
        <v>1371</v>
      </c>
      <c r="G118" s="1">
        <f>Planilha1!F118</f>
        <v>0</v>
      </c>
      <c r="H118" s="1">
        <f>Planilha1!G118</f>
        <v>1371</v>
      </c>
      <c r="I118" s="7">
        <f>H118</f>
        <v>1371</v>
      </c>
      <c r="J118" s="18">
        <f t="shared" ref="J118:J142" si="19">I118/H118</f>
        <v>1</v>
      </c>
      <c r="L118" s="9"/>
      <c r="N118" s="8"/>
      <c r="P118" s="8"/>
      <c r="R118" s="8"/>
    </row>
    <row r="119" spans="1:18" x14ac:dyDescent="0.25">
      <c r="A119" t="s">
        <v>227</v>
      </c>
      <c r="B119" t="s">
        <v>216</v>
      </c>
      <c r="C119" t="s">
        <v>346</v>
      </c>
      <c r="D119" s="1">
        <v>1</v>
      </c>
      <c r="E119" t="s">
        <v>16</v>
      </c>
      <c r="F119" s="1">
        <f>Planilha1!E119</f>
        <v>231833.53</v>
      </c>
      <c r="G119" s="1">
        <f>Planilha1!F119</f>
        <v>0</v>
      </c>
      <c r="H119" s="1"/>
      <c r="I119" s="7"/>
      <c r="J119" s="18"/>
      <c r="L119" s="9"/>
      <c r="N119" s="8"/>
      <c r="P119" s="8"/>
      <c r="R119" s="8"/>
    </row>
    <row r="120" spans="1:18" x14ac:dyDescent="0.25">
      <c r="D120" s="1"/>
      <c r="F120" s="1">
        <f>Planilha1!E120</f>
        <v>231833.53</v>
      </c>
      <c r="G120" s="1">
        <f>Planilha1!F120</f>
        <v>0</v>
      </c>
      <c r="H120" s="1">
        <f>Planilha1!G120</f>
        <v>231833.53</v>
      </c>
      <c r="I120" s="7"/>
      <c r="J120" s="18"/>
      <c r="L120" s="9"/>
      <c r="N120" s="8"/>
      <c r="O120" s="7">
        <f>H120*0.3</f>
        <v>69550.058999999994</v>
      </c>
      <c r="P120" s="8">
        <f t="shared" si="14"/>
        <v>0.3</v>
      </c>
      <c r="Q120" s="7">
        <f>H120*0.7</f>
        <v>162283.47099999999</v>
      </c>
      <c r="R120" s="8">
        <f t="shared" si="12"/>
        <v>0.7</v>
      </c>
    </row>
    <row r="121" spans="1:18" x14ac:dyDescent="0.25">
      <c r="D121" s="1"/>
      <c r="F121" s="1"/>
      <c r="G121" s="1"/>
      <c r="H121" s="1"/>
      <c r="I121" s="7"/>
      <c r="J121" s="18"/>
      <c r="L121" s="9"/>
      <c r="N121" s="8"/>
      <c r="P121" s="8"/>
      <c r="R121" s="8"/>
    </row>
    <row r="122" spans="1:18" x14ac:dyDescent="0.25">
      <c r="A122" s="11"/>
      <c r="B122" s="12"/>
      <c r="C122" s="12" t="s">
        <v>228</v>
      </c>
      <c r="D122" s="13"/>
      <c r="E122" s="12"/>
      <c r="F122" s="13">
        <f>Planilha1!E122</f>
        <v>233204.53</v>
      </c>
      <c r="G122" s="13">
        <f>Planilha1!F122</f>
        <v>0</v>
      </c>
      <c r="H122" s="13">
        <f>Planilha1!G122</f>
        <v>233204.53</v>
      </c>
      <c r="I122" s="14">
        <f>I118</f>
        <v>1371</v>
      </c>
      <c r="J122" s="15">
        <f t="shared" si="19"/>
        <v>5.8789595553739886E-3</v>
      </c>
      <c r="K122" s="12"/>
      <c r="L122" s="19">
        <f t="shared" si="18"/>
        <v>0</v>
      </c>
      <c r="M122" s="12"/>
      <c r="N122" s="20">
        <f t="shared" si="13"/>
        <v>0</v>
      </c>
      <c r="O122" s="23">
        <f>O120</f>
        <v>69550.058999999994</v>
      </c>
      <c r="P122" s="20">
        <f t="shared" si="14"/>
        <v>0.2982363121333878</v>
      </c>
      <c r="Q122" s="23">
        <f>Q120</f>
        <v>162283.47099999999</v>
      </c>
      <c r="R122" s="21">
        <f t="shared" si="12"/>
        <v>0.69588472831123815</v>
      </c>
    </row>
    <row r="123" spans="1:18" x14ac:dyDescent="0.25">
      <c r="D123" s="1"/>
      <c r="F123" s="1"/>
      <c r="G123" s="1"/>
      <c r="H123" s="1"/>
      <c r="I123" s="7"/>
      <c r="J123" s="18"/>
      <c r="L123" s="9"/>
      <c r="N123" s="8"/>
      <c r="P123" s="8"/>
      <c r="R123" s="8"/>
    </row>
    <row r="124" spans="1:18" x14ac:dyDescent="0.25">
      <c r="A124" t="s">
        <v>229</v>
      </c>
      <c r="B124">
        <v>7</v>
      </c>
      <c r="C124" t="s">
        <v>74</v>
      </c>
      <c r="D124" s="1"/>
      <c r="F124" s="1"/>
      <c r="G124" s="1"/>
      <c r="H124" s="1"/>
      <c r="I124" s="7"/>
      <c r="J124" s="18"/>
      <c r="L124" s="9"/>
      <c r="N124" s="8"/>
      <c r="P124" s="8"/>
      <c r="R124" s="8"/>
    </row>
    <row r="125" spans="1:18" ht="30" x14ac:dyDescent="0.25">
      <c r="A125" t="s">
        <v>230</v>
      </c>
      <c r="B125">
        <v>94213</v>
      </c>
      <c r="C125" s="2" t="s">
        <v>343</v>
      </c>
      <c r="D125" s="1">
        <v>1620</v>
      </c>
      <c r="E125" t="s">
        <v>18</v>
      </c>
      <c r="F125" s="1">
        <f>Planilha1!E125</f>
        <v>70</v>
      </c>
      <c r="G125" s="1">
        <f>Planilha1!F125</f>
        <v>5.33</v>
      </c>
      <c r="H125" s="1"/>
      <c r="I125" s="7"/>
      <c r="J125" s="18"/>
      <c r="L125" s="9"/>
      <c r="N125" s="8"/>
      <c r="P125" s="8"/>
      <c r="R125" s="8"/>
    </row>
    <row r="126" spans="1:18" x14ac:dyDescent="0.25">
      <c r="D126" s="1"/>
      <c r="F126" s="1">
        <f>Planilha1!E126</f>
        <v>113400</v>
      </c>
      <c r="G126" s="1">
        <f>Planilha1!F126</f>
        <v>8634.6</v>
      </c>
      <c r="H126" s="1">
        <f>Planilha1!G126</f>
        <v>122034.6</v>
      </c>
      <c r="I126" s="7"/>
      <c r="J126" s="18"/>
      <c r="K126" s="7">
        <f>H126*0.3</f>
        <v>36610.379999999997</v>
      </c>
      <c r="L126" s="9">
        <f t="shared" si="18"/>
        <v>0.3</v>
      </c>
      <c r="M126" s="7">
        <f>H126*0.3</f>
        <v>36610.379999999997</v>
      </c>
      <c r="N126" s="8">
        <f t="shared" si="13"/>
        <v>0.3</v>
      </c>
      <c r="O126" s="7">
        <f>H126*0.4</f>
        <v>48813.840000000004</v>
      </c>
      <c r="P126" s="8">
        <f t="shared" si="14"/>
        <v>0.4</v>
      </c>
      <c r="R126" s="8"/>
    </row>
    <row r="127" spans="1:18" ht="30" x14ac:dyDescent="0.25">
      <c r="A127" t="s">
        <v>231</v>
      </c>
      <c r="B127">
        <v>94449</v>
      </c>
      <c r="C127" s="2" t="s">
        <v>232</v>
      </c>
      <c r="D127" s="1">
        <v>370</v>
      </c>
      <c r="E127" t="s">
        <v>18</v>
      </c>
      <c r="F127" s="1">
        <f>Planilha1!E127</f>
        <v>79.53</v>
      </c>
      <c r="G127" s="1">
        <f>Planilha1!F127</f>
        <v>7.91</v>
      </c>
      <c r="H127" s="1"/>
      <c r="I127" s="7"/>
      <c r="J127" s="18"/>
      <c r="L127" s="9"/>
      <c r="N127" s="8"/>
      <c r="P127" s="8"/>
      <c r="R127" s="8"/>
    </row>
    <row r="128" spans="1:18" x14ac:dyDescent="0.25">
      <c r="D128" s="1"/>
      <c r="F128" s="1">
        <f>Planilha1!E128</f>
        <v>29426.1</v>
      </c>
      <c r="G128" s="1">
        <f>Planilha1!F128</f>
        <v>2926.7</v>
      </c>
      <c r="H128" s="1">
        <f>Planilha1!G128</f>
        <v>32352.799999999999</v>
      </c>
      <c r="I128" s="7"/>
      <c r="J128" s="18"/>
      <c r="L128" s="9"/>
      <c r="M128" s="7">
        <f>H128*0.5</f>
        <v>16176.4</v>
      </c>
      <c r="N128" s="8">
        <f t="shared" si="13"/>
        <v>0.5</v>
      </c>
      <c r="O128" s="7">
        <f>H128*0.5</f>
        <v>16176.4</v>
      </c>
      <c r="P128" s="8">
        <f t="shared" si="14"/>
        <v>0.5</v>
      </c>
      <c r="R128" s="8"/>
    </row>
    <row r="129" spans="1:18" x14ac:dyDescent="0.25">
      <c r="A129" t="s">
        <v>233</v>
      </c>
      <c r="B129">
        <v>14003</v>
      </c>
      <c r="C129" t="s">
        <v>234</v>
      </c>
      <c r="D129" s="1">
        <v>1250</v>
      </c>
      <c r="E129" t="s">
        <v>78</v>
      </c>
      <c r="F129" s="1">
        <f>Planilha1!E129</f>
        <v>22.84</v>
      </c>
      <c r="G129" s="1">
        <f>Planilha1!F129</f>
        <v>0</v>
      </c>
      <c r="H129" s="1"/>
      <c r="I129" s="7"/>
      <c r="J129" s="18"/>
      <c r="L129" s="9"/>
      <c r="N129" s="8"/>
      <c r="P129" s="8"/>
      <c r="R129" s="8"/>
    </row>
    <row r="130" spans="1:18" x14ac:dyDescent="0.25">
      <c r="D130" s="1"/>
      <c r="F130" s="1">
        <f>Planilha1!E130</f>
        <v>28550</v>
      </c>
      <c r="G130" s="1">
        <f>Planilha1!F130</f>
        <v>0</v>
      </c>
      <c r="H130" s="1">
        <f>Planilha1!G130</f>
        <v>28550</v>
      </c>
      <c r="I130" s="7">
        <f>H130</f>
        <v>28550</v>
      </c>
      <c r="J130" s="18">
        <f t="shared" si="19"/>
        <v>1</v>
      </c>
      <c r="L130" s="9"/>
      <c r="N130" s="8"/>
      <c r="P130" s="8"/>
      <c r="R130" s="8"/>
    </row>
    <row r="131" spans="1:18" ht="30" x14ac:dyDescent="0.25">
      <c r="A131" t="s">
        <v>235</v>
      </c>
      <c r="B131">
        <v>92616</v>
      </c>
      <c r="C131" s="2" t="s">
        <v>236</v>
      </c>
      <c r="D131" s="1">
        <v>20</v>
      </c>
      <c r="E131" t="s">
        <v>16</v>
      </c>
      <c r="F131" s="1">
        <f>Planilha1!E131</f>
        <v>3581.77</v>
      </c>
      <c r="G131" s="1">
        <f>Planilha1!F131</f>
        <v>395.94</v>
      </c>
      <c r="H131" s="1"/>
      <c r="I131" s="7"/>
      <c r="J131" s="18"/>
      <c r="L131" s="9"/>
      <c r="N131" s="8"/>
      <c r="P131" s="8"/>
      <c r="R131" s="8"/>
    </row>
    <row r="132" spans="1:18" x14ac:dyDescent="0.25">
      <c r="D132" s="1"/>
      <c r="F132" s="1">
        <f>Planilha1!E132</f>
        <v>71635.399999999994</v>
      </c>
      <c r="G132" s="1">
        <f>Planilha1!F132</f>
        <v>7918.8</v>
      </c>
      <c r="H132" s="1">
        <f>Planilha1!G132</f>
        <v>79554.2</v>
      </c>
      <c r="I132" s="7"/>
      <c r="J132" s="18"/>
      <c r="K132" s="7">
        <f>H132*0.5</f>
        <v>39777.1</v>
      </c>
      <c r="L132" s="9">
        <f t="shared" si="18"/>
        <v>0.5</v>
      </c>
      <c r="M132" s="7">
        <f>H132*0.5</f>
        <v>39777.1</v>
      </c>
      <c r="N132" s="8">
        <f t="shared" si="13"/>
        <v>0.5</v>
      </c>
      <c r="P132" s="8"/>
      <c r="R132" s="8"/>
    </row>
    <row r="133" spans="1:18" ht="45" x14ac:dyDescent="0.25">
      <c r="A133" t="s">
        <v>237</v>
      </c>
      <c r="B133">
        <v>92580</v>
      </c>
      <c r="C133" s="2" t="s">
        <v>238</v>
      </c>
      <c r="D133" s="1">
        <v>1250</v>
      </c>
      <c r="E133" t="s">
        <v>18</v>
      </c>
      <c r="F133" s="1">
        <f>Planilha1!E133</f>
        <v>136.38</v>
      </c>
      <c r="G133" s="1">
        <f>Planilha1!F133</f>
        <v>9.17</v>
      </c>
      <c r="H133" s="1"/>
      <c r="I133" s="7"/>
      <c r="J133" s="18"/>
      <c r="L133" s="9"/>
      <c r="N133" s="8"/>
      <c r="P133" s="8"/>
      <c r="R133" s="8"/>
    </row>
    <row r="134" spans="1:18" x14ac:dyDescent="0.25">
      <c r="D134" s="1"/>
      <c r="F134" s="1">
        <f>Planilha1!E134</f>
        <v>170475</v>
      </c>
      <c r="G134" s="1">
        <f>Planilha1!F134</f>
        <v>11462.5</v>
      </c>
      <c r="H134" s="1">
        <f>Planilha1!G134</f>
        <v>181937.5</v>
      </c>
      <c r="I134" s="7"/>
      <c r="J134" s="18"/>
      <c r="K134" s="7">
        <f>H134*0.3</f>
        <v>54581.25</v>
      </c>
      <c r="L134" s="9">
        <f t="shared" si="18"/>
        <v>0.3</v>
      </c>
      <c r="M134" s="7">
        <f>H134*0.3</f>
        <v>54581.25</v>
      </c>
      <c r="N134" s="8">
        <f t="shared" si="13"/>
        <v>0.3</v>
      </c>
      <c r="O134" s="7">
        <f>H134*0.4</f>
        <v>72775</v>
      </c>
      <c r="P134" s="8">
        <f t="shared" si="14"/>
        <v>0.4</v>
      </c>
      <c r="R134" s="8"/>
    </row>
    <row r="135" spans="1:18" ht="30" x14ac:dyDescent="0.25">
      <c r="A135" t="s">
        <v>239</v>
      </c>
      <c r="B135">
        <v>100326</v>
      </c>
      <c r="C135" s="2" t="s">
        <v>240</v>
      </c>
      <c r="D135" s="1">
        <v>100</v>
      </c>
      <c r="E135" t="s">
        <v>23</v>
      </c>
      <c r="F135" s="1">
        <f>Planilha1!E135</f>
        <v>14.39</v>
      </c>
      <c r="G135" s="1">
        <f>Planilha1!F135</f>
        <v>4.88</v>
      </c>
      <c r="H135" s="1"/>
      <c r="I135" s="7"/>
      <c r="J135" s="18"/>
      <c r="L135" s="9"/>
      <c r="M135" s="7"/>
      <c r="N135" s="8"/>
      <c r="O135" s="7"/>
      <c r="P135" s="8"/>
      <c r="R135" s="8"/>
    </row>
    <row r="136" spans="1:18" x14ac:dyDescent="0.25">
      <c r="D136" s="1"/>
      <c r="F136" s="1">
        <f>Planilha1!E136</f>
        <v>1439</v>
      </c>
      <c r="G136" s="1">
        <f>Planilha1!F136</f>
        <v>488</v>
      </c>
      <c r="H136" s="1">
        <f>Planilha1!G136</f>
        <v>1927</v>
      </c>
      <c r="I136" s="7"/>
      <c r="J136" s="18"/>
      <c r="L136" s="9"/>
      <c r="M136" s="7">
        <f>H136*0.5</f>
        <v>963.5</v>
      </c>
      <c r="N136" s="8">
        <f t="shared" si="13"/>
        <v>0.5</v>
      </c>
      <c r="O136" s="7">
        <f>H136*0.5</f>
        <v>963.5</v>
      </c>
      <c r="P136" s="8">
        <f t="shared" si="14"/>
        <v>0.5</v>
      </c>
      <c r="R136" s="8"/>
    </row>
    <row r="137" spans="1:18" ht="30" x14ac:dyDescent="0.25">
      <c r="A137" t="s">
        <v>241</v>
      </c>
      <c r="B137">
        <v>94229</v>
      </c>
      <c r="C137" s="2" t="s">
        <v>242</v>
      </c>
      <c r="D137" s="1">
        <v>170</v>
      </c>
      <c r="E137" t="s">
        <v>23</v>
      </c>
      <c r="F137" s="1">
        <f>Planilha1!E137</f>
        <v>278.5</v>
      </c>
      <c r="G137" s="1">
        <f>Planilha1!F137</f>
        <v>33.21</v>
      </c>
      <c r="H137" s="1"/>
      <c r="I137" s="7"/>
      <c r="J137" s="18"/>
      <c r="L137" s="9"/>
      <c r="M137" s="7"/>
      <c r="N137" s="8"/>
      <c r="O137" s="7"/>
      <c r="P137" s="8"/>
      <c r="R137" s="8"/>
    </row>
    <row r="138" spans="1:18" x14ac:dyDescent="0.25">
      <c r="D138" s="1"/>
      <c r="F138" s="1">
        <f>Planilha1!E138</f>
        <v>47345</v>
      </c>
      <c r="G138" s="1">
        <f>Planilha1!F138</f>
        <v>5645.7</v>
      </c>
      <c r="H138" s="1">
        <f>Planilha1!G138</f>
        <v>52990.7</v>
      </c>
      <c r="I138" s="7"/>
      <c r="J138" s="18"/>
      <c r="L138" s="9"/>
      <c r="M138" s="7">
        <f>H138*0.5</f>
        <v>26495.35</v>
      </c>
      <c r="N138" s="8">
        <f t="shared" ref="N138:N198" si="20">M138/H138</f>
        <v>0.5</v>
      </c>
      <c r="O138" s="7">
        <f>H138*0.5</f>
        <v>26495.35</v>
      </c>
      <c r="P138" s="8">
        <f t="shared" ref="P138:P198" si="21">O138/H138</f>
        <v>0.5</v>
      </c>
      <c r="R138" s="8"/>
    </row>
    <row r="139" spans="1:18" ht="30" x14ac:dyDescent="0.25">
      <c r="A139" t="s">
        <v>243</v>
      </c>
      <c r="B139">
        <v>100327</v>
      </c>
      <c r="C139" s="2" t="s">
        <v>244</v>
      </c>
      <c r="D139" s="1">
        <v>140</v>
      </c>
      <c r="E139" t="s">
        <v>23</v>
      </c>
      <c r="F139" s="1">
        <f>Planilha1!E139</f>
        <v>67.760000000000005</v>
      </c>
      <c r="G139" s="1">
        <f>Planilha1!F139</f>
        <v>11.57</v>
      </c>
      <c r="H139" s="1"/>
      <c r="I139" s="7"/>
      <c r="J139" s="18"/>
      <c r="L139" s="9"/>
      <c r="N139" s="8"/>
      <c r="P139" s="8"/>
      <c r="R139" s="8"/>
    </row>
    <row r="140" spans="1:18" x14ac:dyDescent="0.25">
      <c r="D140" s="1"/>
      <c r="F140" s="1">
        <f>Planilha1!E140</f>
        <v>9486.4</v>
      </c>
      <c r="G140" s="1">
        <f>Planilha1!F140</f>
        <v>1619.8</v>
      </c>
      <c r="H140" s="1">
        <f>Planilha1!G140</f>
        <v>11106.2</v>
      </c>
      <c r="I140" s="7"/>
      <c r="J140" s="18"/>
      <c r="L140" s="9"/>
      <c r="M140" s="7">
        <f>H140*0.5</f>
        <v>5553.1</v>
      </c>
      <c r="N140" s="8">
        <f t="shared" si="20"/>
        <v>0.5</v>
      </c>
      <c r="O140" s="7">
        <f>H140*0.5</f>
        <v>5553.1</v>
      </c>
      <c r="P140" s="8">
        <f t="shared" si="21"/>
        <v>0.5</v>
      </c>
      <c r="R140" s="8"/>
    </row>
    <row r="141" spans="1:18" x14ac:dyDescent="0.25">
      <c r="D141" s="1"/>
      <c r="F141" s="1"/>
      <c r="G141" s="1"/>
      <c r="H141" s="1"/>
      <c r="I141" s="7"/>
      <c r="J141" s="18"/>
      <c r="L141" s="9"/>
      <c r="N141" s="8"/>
      <c r="P141" s="8"/>
      <c r="R141" s="8"/>
    </row>
    <row r="142" spans="1:18" x14ac:dyDescent="0.25">
      <c r="A142" s="11"/>
      <c r="B142" s="12"/>
      <c r="C142" s="12" t="s">
        <v>245</v>
      </c>
      <c r="D142" s="13"/>
      <c r="E142" s="12"/>
      <c r="F142" s="13">
        <f>Planilha1!E142</f>
        <v>471756.9</v>
      </c>
      <c r="G142" s="13">
        <f>Planilha1!F142</f>
        <v>38696.1</v>
      </c>
      <c r="H142" s="13">
        <f>Planilha1!G142</f>
        <v>510453</v>
      </c>
      <c r="I142" s="14">
        <f>SUM(I123:I141)</f>
        <v>28550</v>
      </c>
      <c r="J142" s="15">
        <f t="shared" si="19"/>
        <v>5.5930712523973802E-2</v>
      </c>
      <c r="K142" s="14">
        <f>SUM(K123:K141)</f>
        <v>130968.73</v>
      </c>
      <c r="L142" s="19">
        <f t="shared" ref="L142:L194" si="22">K142/H142</f>
        <v>0.2565735337043763</v>
      </c>
      <c r="M142" s="14">
        <f>SUM(M123:M141)</f>
        <v>180157.08000000002</v>
      </c>
      <c r="N142" s="20">
        <f t="shared" si="20"/>
        <v>0.35293568653725221</v>
      </c>
      <c r="O142" s="14">
        <f>SUM(O123:O141)</f>
        <v>170777.19</v>
      </c>
      <c r="P142" s="20">
        <f t="shared" si="21"/>
        <v>0.33456006723439768</v>
      </c>
      <c r="Q142" s="14"/>
      <c r="R142" s="21"/>
    </row>
    <row r="143" spans="1:18" x14ac:dyDescent="0.25">
      <c r="D143" s="1"/>
      <c r="F143" s="1"/>
      <c r="G143" s="1"/>
      <c r="H143" s="1"/>
      <c r="I143" s="7"/>
      <c r="J143" s="18"/>
      <c r="L143" s="9"/>
      <c r="N143" s="8"/>
      <c r="P143" s="8"/>
      <c r="R143" s="8"/>
    </row>
    <row r="144" spans="1:18" x14ac:dyDescent="0.25">
      <c r="A144" t="s">
        <v>246</v>
      </c>
      <c r="B144">
        <v>8</v>
      </c>
      <c r="C144" t="s">
        <v>84</v>
      </c>
      <c r="D144" s="1"/>
      <c r="F144" s="1"/>
      <c r="G144" s="1"/>
      <c r="H144" s="1"/>
      <c r="I144" s="7"/>
      <c r="J144" s="18"/>
      <c r="L144" s="9"/>
      <c r="N144" s="8"/>
      <c r="P144" s="8"/>
      <c r="R144" s="8"/>
    </row>
    <row r="145" spans="1:18" ht="30" x14ac:dyDescent="0.25">
      <c r="A145" t="s">
        <v>247</v>
      </c>
      <c r="B145">
        <v>83736</v>
      </c>
      <c r="C145" s="2" t="s">
        <v>248</v>
      </c>
      <c r="D145" s="1">
        <v>15</v>
      </c>
      <c r="E145" t="s">
        <v>18</v>
      </c>
      <c r="F145" s="1">
        <f>Planilha1!E145</f>
        <v>217.21</v>
      </c>
      <c r="G145" s="1">
        <f>Planilha1!F145</f>
        <v>58.42</v>
      </c>
      <c r="H145" s="1"/>
      <c r="I145" s="7"/>
      <c r="J145" s="18"/>
      <c r="L145" s="9"/>
      <c r="N145" s="8"/>
      <c r="P145" s="8"/>
      <c r="R145" s="8"/>
    </row>
    <row r="146" spans="1:18" x14ac:dyDescent="0.25">
      <c r="D146" s="1"/>
      <c r="F146" s="1">
        <f>Planilha1!E146</f>
        <v>3258.15</v>
      </c>
      <c r="G146" s="1">
        <f>Planilha1!F146</f>
        <v>876.3</v>
      </c>
      <c r="H146" s="1">
        <f>Planilha1!G146</f>
        <v>4134.45</v>
      </c>
      <c r="I146" s="7"/>
      <c r="J146" s="18"/>
      <c r="K146" s="7">
        <f>H146</f>
        <v>4134.45</v>
      </c>
      <c r="L146" s="9">
        <f t="shared" si="22"/>
        <v>1</v>
      </c>
      <c r="N146" s="8"/>
      <c r="P146" s="8"/>
      <c r="R146" s="8"/>
    </row>
    <row r="147" spans="1:18" x14ac:dyDescent="0.25">
      <c r="A147" t="s">
        <v>249</v>
      </c>
      <c r="B147">
        <v>8260</v>
      </c>
      <c r="C147" t="s">
        <v>250</v>
      </c>
      <c r="D147" s="1">
        <v>1</v>
      </c>
      <c r="E147" t="s">
        <v>16</v>
      </c>
      <c r="F147" s="1">
        <f>Planilha1!E147</f>
        <v>5767.71</v>
      </c>
      <c r="G147" s="1">
        <f>Planilha1!F147</f>
        <v>458.33</v>
      </c>
      <c r="H147" s="1"/>
      <c r="I147" s="7"/>
      <c r="J147" s="18"/>
      <c r="K147" s="7"/>
      <c r="L147" s="9"/>
      <c r="N147" s="8"/>
      <c r="P147" s="8"/>
      <c r="R147" s="8"/>
    </row>
    <row r="148" spans="1:18" x14ac:dyDescent="0.25">
      <c r="D148" s="1"/>
      <c r="F148" s="1">
        <f>Planilha1!E148</f>
        <v>5767.71</v>
      </c>
      <c r="G148" s="1">
        <f>Planilha1!F148</f>
        <v>458.33</v>
      </c>
      <c r="H148" s="1">
        <f>Planilha1!G148</f>
        <v>6226.04</v>
      </c>
      <c r="I148" s="7"/>
      <c r="J148" s="18"/>
      <c r="K148" s="7">
        <f>H148</f>
        <v>6226.04</v>
      </c>
      <c r="L148" s="9">
        <f t="shared" si="22"/>
        <v>1</v>
      </c>
      <c r="N148" s="8"/>
      <c r="P148" s="8"/>
      <c r="R148" s="8"/>
    </row>
    <row r="149" spans="1:18" x14ac:dyDescent="0.25">
      <c r="D149" s="1"/>
      <c r="F149" s="1"/>
      <c r="G149" s="1"/>
      <c r="H149" s="1"/>
      <c r="I149" s="7"/>
      <c r="J149" s="18"/>
      <c r="L149" s="9"/>
      <c r="N149" s="8"/>
      <c r="P149" s="8"/>
      <c r="R149" s="8"/>
    </row>
    <row r="150" spans="1:18" x14ac:dyDescent="0.25">
      <c r="A150" s="11"/>
      <c r="B150" s="12"/>
      <c r="C150" s="12" t="s">
        <v>251</v>
      </c>
      <c r="D150" s="13"/>
      <c r="E150" s="12"/>
      <c r="F150" s="13">
        <f>Planilha1!E150</f>
        <v>9025.86</v>
      </c>
      <c r="G150" s="13">
        <f>Planilha1!F150</f>
        <v>1334.63</v>
      </c>
      <c r="H150" s="13">
        <f>Planilha1!G150</f>
        <v>10360.49</v>
      </c>
      <c r="I150" s="14"/>
      <c r="J150" s="15"/>
      <c r="K150" s="14">
        <f>K146+K148</f>
        <v>10360.49</v>
      </c>
      <c r="L150" s="19">
        <f t="shared" si="22"/>
        <v>1</v>
      </c>
      <c r="M150" s="12"/>
      <c r="N150" s="20"/>
      <c r="O150" s="12"/>
      <c r="P150" s="20"/>
      <c r="Q150" s="12"/>
      <c r="R150" s="21">
        <f t="shared" ref="R150:R200" si="23">Q150/H150</f>
        <v>0</v>
      </c>
    </row>
    <row r="151" spans="1:18" x14ac:dyDescent="0.25">
      <c r="D151" s="1"/>
      <c r="F151" s="1"/>
      <c r="G151" s="1"/>
      <c r="H151" s="1"/>
      <c r="I151" s="7"/>
      <c r="J151" s="18"/>
      <c r="L151" s="9"/>
      <c r="N151" s="8"/>
      <c r="P151" s="8"/>
      <c r="R151" s="8"/>
    </row>
    <row r="152" spans="1:18" x14ac:dyDescent="0.25">
      <c r="A152" t="s">
        <v>252</v>
      </c>
      <c r="C152" t="s">
        <v>87</v>
      </c>
      <c r="D152" s="1"/>
      <c r="F152" s="1"/>
      <c r="G152" s="1"/>
      <c r="H152" s="1"/>
      <c r="I152" s="7"/>
      <c r="J152" s="18"/>
      <c r="L152" s="9"/>
      <c r="N152" s="8"/>
      <c r="P152" s="8"/>
      <c r="R152" s="8"/>
    </row>
    <row r="153" spans="1:18" ht="30" x14ac:dyDescent="0.25">
      <c r="A153" t="s">
        <v>253</v>
      </c>
      <c r="B153">
        <v>98297</v>
      </c>
      <c r="C153" s="2" t="s">
        <v>254</v>
      </c>
      <c r="D153" s="1">
        <v>1700</v>
      </c>
      <c r="E153" t="s">
        <v>23</v>
      </c>
      <c r="F153" s="1">
        <f>Planilha1!E153</f>
        <v>10.25</v>
      </c>
      <c r="G153" s="1">
        <f>Planilha1!F153</f>
        <v>0.27</v>
      </c>
      <c r="H153" s="1"/>
      <c r="I153" s="7"/>
      <c r="J153" s="18"/>
      <c r="L153" s="9"/>
      <c r="N153" s="8"/>
      <c r="O153" s="7"/>
      <c r="P153" s="8"/>
      <c r="R153" s="8"/>
    </row>
    <row r="154" spans="1:18" x14ac:dyDescent="0.25">
      <c r="D154" s="1"/>
      <c r="F154" s="1">
        <f>Planilha1!E154</f>
        <v>17425</v>
      </c>
      <c r="G154" s="1">
        <f>Planilha1!F154</f>
        <v>459</v>
      </c>
      <c r="H154" s="1">
        <f>Planilha1!G154</f>
        <v>17884</v>
      </c>
      <c r="I154" s="7"/>
      <c r="J154" s="18"/>
      <c r="K154" s="7">
        <f>H154*0.3</f>
        <v>5365.2</v>
      </c>
      <c r="L154" s="9">
        <f t="shared" si="22"/>
        <v>0.3</v>
      </c>
      <c r="M154" s="7">
        <f>H154*0.3</f>
        <v>5365.2</v>
      </c>
      <c r="N154" s="8">
        <f t="shared" si="20"/>
        <v>0.3</v>
      </c>
      <c r="O154" s="7">
        <f>H154*0.4</f>
        <v>7153.6</v>
      </c>
      <c r="P154" s="8">
        <f t="shared" si="21"/>
        <v>0.4</v>
      </c>
      <c r="R154" s="8"/>
    </row>
    <row r="155" spans="1:18" x14ac:dyDescent="0.25">
      <c r="A155" t="s">
        <v>255</v>
      </c>
      <c r="B155">
        <v>98307</v>
      </c>
      <c r="C155" t="s">
        <v>256</v>
      </c>
      <c r="D155" s="1">
        <v>61</v>
      </c>
      <c r="E155" t="s">
        <v>16</v>
      </c>
      <c r="F155" s="1">
        <f>Planilha1!E155</f>
        <v>52.44</v>
      </c>
      <c r="G155" s="1">
        <f>Planilha1!F155</f>
        <v>12.26</v>
      </c>
      <c r="H155" s="1"/>
      <c r="I155" s="7"/>
      <c r="J155" s="18"/>
      <c r="K155" s="7"/>
      <c r="L155" s="9"/>
      <c r="M155" s="7"/>
      <c r="N155" s="8"/>
      <c r="O155" s="7"/>
      <c r="P155" s="8"/>
      <c r="R155" s="8"/>
    </row>
    <row r="156" spans="1:18" x14ac:dyDescent="0.25">
      <c r="D156" s="1"/>
      <c r="F156" s="1">
        <f>Planilha1!E156</f>
        <v>3198.84</v>
      </c>
      <c r="G156" s="1">
        <f>Planilha1!F156</f>
        <v>747.86</v>
      </c>
      <c r="H156" s="1">
        <f>Planilha1!G156</f>
        <v>3946.7</v>
      </c>
      <c r="I156" s="7"/>
      <c r="J156" s="18"/>
      <c r="K156" s="7"/>
      <c r="L156" s="9"/>
      <c r="M156" s="7"/>
      <c r="N156" s="8"/>
      <c r="O156" s="7">
        <f>H156</f>
        <v>3946.7</v>
      </c>
      <c r="P156" s="8">
        <f t="shared" si="21"/>
        <v>1</v>
      </c>
      <c r="R156" s="8"/>
    </row>
    <row r="157" spans="1:18" ht="30" x14ac:dyDescent="0.25">
      <c r="A157" t="s">
        <v>257</v>
      </c>
      <c r="B157">
        <v>91996</v>
      </c>
      <c r="C157" s="2" t="s">
        <v>258</v>
      </c>
      <c r="D157" s="1">
        <v>53</v>
      </c>
      <c r="E157" t="s">
        <v>16</v>
      </c>
      <c r="F157" s="1">
        <f>Planilha1!E157</f>
        <v>32.43</v>
      </c>
      <c r="G157" s="1">
        <f>Planilha1!F157</f>
        <v>26.47</v>
      </c>
      <c r="H157" s="1"/>
      <c r="I157" s="7"/>
      <c r="J157" s="18"/>
      <c r="K157" s="7"/>
      <c r="L157" s="9"/>
      <c r="M157" s="7"/>
      <c r="N157" s="8"/>
      <c r="O157" s="7"/>
      <c r="P157" s="8"/>
      <c r="R157" s="8"/>
    </row>
    <row r="158" spans="1:18" x14ac:dyDescent="0.25">
      <c r="D158" s="1"/>
      <c r="F158" s="1">
        <f>Planilha1!E158</f>
        <v>1718.79</v>
      </c>
      <c r="G158" s="1">
        <f>Planilha1!F158</f>
        <v>1402.91</v>
      </c>
      <c r="H158" s="1">
        <f>Planilha1!G158</f>
        <v>3121.7</v>
      </c>
      <c r="I158" s="7"/>
      <c r="J158" s="18"/>
      <c r="K158" s="7">
        <f>H158*0.5</f>
        <v>1560.85</v>
      </c>
      <c r="L158" s="9">
        <f t="shared" si="22"/>
        <v>0.5</v>
      </c>
      <c r="M158" s="7">
        <f>H158*0.5</f>
        <v>1560.85</v>
      </c>
      <c r="N158" s="8">
        <f t="shared" si="20"/>
        <v>0.5</v>
      </c>
      <c r="P158" s="8"/>
      <c r="R158" s="8"/>
    </row>
    <row r="159" spans="1:18" ht="30" x14ac:dyDescent="0.25">
      <c r="A159" t="s">
        <v>259</v>
      </c>
      <c r="B159">
        <v>92004</v>
      </c>
      <c r="C159" s="2" t="s">
        <v>260</v>
      </c>
      <c r="D159" s="1">
        <v>76</v>
      </c>
      <c r="E159" t="s">
        <v>16</v>
      </c>
      <c r="F159" s="1">
        <f>Planilha1!E159</f>
        <v>51.99</v>
      </c>
      <c r="G159" s="1">
        <f>Planilha1!F159</f>
        <v>41.66</v>
      </c>
      <c r="H159" s="1"/>
      <c r="I159" s="7"/>
      <c r="J159" s="18"/>
      <c r="K159" s="7"/>
      <c r="L159" s="9"/>
      <c r="M159" s="7"/>
      <c r="N159" s="8"/>
      <c r="P159" s="8"/>
      <c r="R159" s="8"/>
    </row>
    <row r="160" spans="1:18" x14ac:dyDescent="0.25">
      <c r="D160" s="1"/>
      <c r="F160" s="1">
        <f>Planilha1!E160</f>
        <v>3951.24</v>
      </c>
      <c r="G160" s="1">
        <f>Planilha1!F160</f>
        <v>3166.16</v>
      </c>
      <c r="H160" s="1">
        <f>Planilha1!G160</f>
        <v>7117.4</v>
      </c>
      <c r="I160" s="7"/>
      <c r="J160" s="18"/>
      <c r="K160" s="7">
        <f>H160*0.5</f>
        <v>3558.7</v>
      </c>
      <c r="L160" s="9">
        <f t="shared" si="22"/>
        <v>0.5</v>
      </c>
      <c r="M160" s="7">
        <f>H160*0.5</f>
        <v>3558.7</v>
      </c>
      <c r="N160" s="8">
        <f t="shared" si="20"/>
        <v>0.5</v>
      </c>
      <c r="P160" s="8"/>
      <c r="R160" s="8"/>
    </row>
    <row r="161" spans="1:18" ht="30" x14ac:dyDescent="0.25">
      <c r="A161" t="s">
        <v>261</v>
      </c>
      <c r="B161">
        <v>92008</v>
      </c>
      <c r="C161" s="2" t="s">
        <v>262</v>
      </c>
      <c r="D161" s="1">
        <v>5</v>
      </c>
      <c r="E161" t="s">
        <v>16</v>
      </c>
      <c r="F161" s="1">
        <f>Planilha1!E161</f>
        <v>50.04</v>
      </c>
      <c r="G161" s="1">
        <f>Planilha1!F161</f>
        <v>32.68</v>
      </c>
      <c r="H161" s="1"/>
      <c r="I161" s="7"/>
      <c r="J161" s="18"/>
      <c r="K161" s="7"/>
      <c r="L161" s="9"/>
      <c r="M161" s="7"/>
      <c r="N161" s="8"/>
      <c r="P161" s="8"/>
      <c r="R161" s="8"/>
    </row>
    <row r="162" spans="1:18" x14ac:dyDescent="0.25">
      <c r="D162" s="1"/>
      <c r="F162" s="1">
        <f>Planilha1!E162</f>
        <v>250.2</v>
      </c>
      <c r="G162" s="1">
        <f>Planilha1!F162</f>
        <v>163.4</v>
      </c>
      <c r="H162" s="1">
        <f>Planilha1!G162</f>
        <v>413.6</v>
      </c>
      <c r="I162" s="7"/>
      <c r="J162" s="18"/>
      <c r="K162" s="7">
        <f>H162*0.5</f>
        <v>206.8</v>
      </c>
      <c r="L162" s="9">
        <f t="shared" si="22"/>
        <v>0.5</v>
      </c>
      <c r="M162" s="7">
        <f>H162*0.5</f>
        <v>206.8</v>
      </c>
      <c r="N162" s="8">
        <f t="shared" si="20"/>
        <v>0.5</v>
      </c>
      <c r="P162" s="8"/>
      <c r="R162" s="8"/>
    </row>
    <row r="163" spans="1:18" ht="30" x14ac:dyDescent="0.25">
      <c r="A163" t="s">
        <v>263</v>
      </c>
      <c r="B163">
        <v>91953</v>
      </c>
      <c r="C163" s="2" t="s">
        <v>264</v>
      </c>
      <c r="D163" s="1">
        <v>25</v>
      </c>
      <c r="E163" t="s">
        <v>16</v>
      </c>
      <c r="F163" s="1">
        <f>Planilha1!E163</f>
        <v>31.36</v>
      </c>
      <c r="G163" s="1">
        <f>Planilha1!F163</f>
        <v>21.44</v>
      </c>
      <c r="H163" s="1"/>
      <c r="I163" s="7"/>
      <c r="J163" s="18"/>
      <c r="K163" s="7"/>
      <c r="L163" s="9"/>
      <c r="M163" s="7"/>
      <c r="N163" s="8"/>
      <c r="P163" s="8"/>
      <c r="R163" s="8"/>
    </row>
    <row r="164" spans="1:18" x14ac:dyDescent="0.25">
      <c r="D164" s="1"/>
      <c r="F164" s="1">
        <f>Planilha1!E164</f>
        <v>784</v>
      </c>
      <c r="G164" s="1">
        <f>Planilha1!F164</f>
        <v>536</v>
      </c>
      <c r="H164" s="1">
        <f>Planilha1!G164</f>
        <v>1320</v>
      </c>
      <c r="I164" s="7"/>
      <c r="J164" s="18"/>
      <c r="L164" s="9"/>
      <c r="N164" s="8"/>
      <c r="P164" s="8"/>
      <c r="Q164" s="7">
        <f>H164</f>
        <v>1320</v>
      </c>
      <c r="R164" s="8">
        <f t="shared" si="23"/>
        <v>1</v>
      </c>
    </row>
    <row r="165" spans="1:18" ht="30" x14ac:dyDescent="0.25">
      <c r="A165" t="s">
        <v>265</v>
      </c>
      <c r="B165">
        <v>91959</v>
      </c>
      <c r="C165" s="2" t="s">
        <v>266</v>
      </c>
      <c r="D165" s="1">
        <v>5</v>
      </c>
      <c r="E165" t="s">
        <v>16</v>
      </c>
      <c r="F165" s="1">
        <f>Planilha1!E165</f>
        <v>49.94</v>
      </c>
      <c r="G165" s="1">
        <f>Planilha1!F165</f>
        <v>31.55</v>
      </c>
      <c r="H165" s="1"/>
      <c r="I165" s="7"/>
      <c r="J165" s="18"/>
      <c r="L165" s="9"/>
      <c r="N165" s="8"/>
      <c r="P165" s="8"/>
      <c r="Q165" s="7"/>
      <c r="R165" s="8"/>
    </row>
    <row r="166" spans="1:18" x14ac:dyDescent="0.25">
      <c r="D166" s="1"/>
      <c r="F166" s="1">
        <f>Planilha1!E166</f>
        <v>249.7</v>
      </c>
      <c r="G166" s="1">
        <f>Planilha1!F166</f>
        <v>157.75</v>
      </c>
      <c r="H166" s="1">
        <f>Planilha1!G166</f>
        <v>407.45</v>
      </c>
      <c r="I166" s="7"/>
      <c r="J166" s="18"/>
      <c r="L166" s="9"/>
      <c r="N166" s="8"/>
      <c r="P166" s="8"/>
      <c r="Q166" s="7">
        <f>H166</f>
        <v>407.45</v>
      </c>
      <c r="R166" s="8">
        <f t="shared" si="23"/>
        <v>1</v>
      </c>
    </row>
    <row r="167" spans="1:18" ht="30" x14ac:dyDescent="0.25">
      <c r="A167" t="s">
        <v>267</v>
      </c>
      <c r="B167">
        <v>91967</v>
      </c>
      <c r="C167" s="2" t="s">
        <v>268</v>
      </c>
      <c r="D167" s="1">
        <v>7</v>
      </c>
      <c r="E167" t="s">
        <v>16</v>
      </c>
      <c r="F167" s="1">
        <f>Planilha1!E167</f>
        <v>68.48</v>
      </c>
      <c r="G167" s="1">
        <f>Planilha1!F167</f>
        <v>41.66</v>
      </c>
      <c r="H167" s="1"/>
      <c r="I167" s="7"/>
      <c r="J167" s="18"/>
      <c r="L167" s="9"/>
      <c r="N167" s="8"/>
      <c r="P167" s="8"/>
      <c r="Q167" s="7"/>
      <c r="R167" s="8"/>
    </row>
    <row r="168" spans="1:18" x14ac:dyDescent="0.25">
      <c r="D168" s="1"/>
      <c r="F168" s="1">
        <f>Planilha1!E168</f>
        <v>479.36</v>
      </c>
      <c r="G168" s="1">
        <f>Planilha1!F168</f>
        <v>291.62</v>
      </c>
      <c r="H168" s="1">
        <f>Planilha1!G168</f>
        <v>770.98</v>
      </c>
      <c r="I168" s="7"/>
      <c r="J168" s="18"/>
      <c r="L168" s="9"/>
      <c r="N168" s="8"/>
      <c r="P168" s="8"/>
      <c r="Q168" s="7">
        <f>H168</f>
        <v>770.98</v>
      </c>
      <c r="R168" s="8">
        <f t="shared" si="23"/>
        <v>1</v>
      </c>
    </row>
    <row r="169" spans="1:18" ht="30" x14ac:dyDescent="0.25">
      <c r="A169" t="s">
        <v>269</v>
      </c>
      <c r="B169">
        <v>91926</v>
      </c>
      <c r="C169" s="2" t="s">
        <v>270</v>
      </c>
      <c r="D169" s="1">
        <v>800</v>
      </c>
      <c r="E169" t="s">
        <v>23</v>
      </c>
      <c r="F169" s="1">
        <f>Planilha1!E169</f>
        <v>8.32</v>
      </c>
      <c r="G169" s="1">
        <f>Planilha1!F169</f>
        <v>1.71</v>
      </c>
      <c r="H169" s="1"/>
      <c r="I169" s="7"/>
      <c r="J169" s="18"/>
      <c r="L169" s="9"/>
      <c r="N169" s="8"/>
      <c r="P169" s="8"/>
      <c r="Q169" s="7"/>
      <c r="R169" s="8"/>
    </row>
    <row r="170" spans="1:18" x14ac:dyDescent="0.25">
      <c r="D170" s="1"/>
      <c r="F170" s="1">
        <f>Planilha1!E170</f>
        <v>6656</v>
      </c>
      <c r="G170" s="1">
        <f>Planilha1!F170</f>
        <v>1368</v>
      </c>
      <c r="H170" s="1">
        <f>Planilha1!G170</f>
        <v>8024</v>
      </c>
      <c r="I170" s="7"/>
      <c r="J170" s="18"/>
      <c r="K170" s="7">
        <f>H170*0.5</f>
        <v>4012</v>
      </c>
      <c r="L170" s="9">
        <f t="shared" si="22"/>
        <v>0.5</v>
      </c>
      <c r="M170" s="7">
        <f>H170*0.5</f>
        <v>4012</v>
      </c>
      <c r="N170" s="8">
        <f t="shared" si="20"/>
        <v>0.5</v>
      </c>
      <c r="P170" s="8"/>
      <c r="R170" s="8"/>
    </row>
    <row r="171" spans="1:18" ht="30" x14ac:dyDescent="0.25">
      <c r="A171" t="s">
        <v>271</v>
      </c>
      <c r="B171">
        <v>93635</v>
      </c>
      <c r="C171" s="2" t="s">
        <v>272</v>
      </c>
      <c r="D171" s="1">
        <v>6</v>
      </c>
      <c r="E171" t="s">
        <v>16</v>
      </c>
      <c r="F171" s="1">
        <f>Planilha1!E171</f>
        <v>11.57</v>
      </c>
      <c r="G171" s="1">
        <f>Planilha1!F171</f>
        <v>2.09</v>
      </c>
      <c r="H171" s="1"/>
      <c r="I171" s="7"/>
      <c r="J171" s="18"/>
      <c r="L171" s="9"/>
      <c r="N171" s="8"/>
      <c r="P171" s="8"/>
      <c r="R171" s="8"/>
    </row>
    <row r="172" spans="1:18" x14ac:dyDescent="0.25">
      <c r="D172" s="1"/>
      <c r="F172" s="1">
        <f>Planilha1!E172</f>
        <v>69.42</v>
      </c>
      <c r="G172" s="1">
        <f>Planilha1!F172</f>
        <v>12.54</v>
      </c>
      <c r="H172" s="1">
        <f>Planilha1!G172</f>
        <v>81.96</v>
      </c>
      <c r="I172" s="7"/>
      <c r="J172" s="18"/>
      <c r="K172" s="1">
        <f>H172</f>
        <v>81.96</v>
      </c>
      <c r="L172" s="9">
        <f t="shared" si="22"/>
        <v>1</v>
      </c>
      <c r="N172" s="8"/>
      <c r="P172" s="8"/>
      <c r="R172" s="8"/>
    </row>
    <row r="173" spans="1:18" ht="30" x14ac:dyDescent="0.25">
      <c r="A173" t="s">
        <v>273</v>
      </c>
      <c r="B173">
        <v>93655</v>
      </c>
      <c r="C173" s="2" t="s">
        <v>274</v>
      </c>
      <c r="D173" s="1">
        <v>5</v>
      </c>
      <c r="E173" t="s">
        <v>16</v>
      </c>
      <c r="F173" s="1">
        <f>Planilha1!E173</f>
        <v>12.43</v>
      </c>
      <c r="G173" s="1">
        <f>Planilha1!F173</f>
        <v>3.94</v>
      </c>
      <c r="H173" s="1"/>
      <c r="I173" s="7"/>
      <c r="J173" s="18"/>
      <c r="L173" s="9"/>
      <c r="N173" s="8"/>
      <c r="P173" s="8"/>
      <c r="R173" s="8"/>
    </row>
    <row r="174" spans="1:18" x14ac:dyDescent="0.25">
      <c r="D174" s="1"/>
      <c r="F174" s="1">
        <f>Planilha1!E174</f>
        <v>62.15</v>
      </c>
      <c r="G174" s="1">
        <f>Planilha1!F174</f>
        <v>19.7</v>
      </c>
      <c r="H174" s="1">
        <f>Planilha1!G174</f>
        <v>81.849999999999994</v>
      </c>
      <c r="I174" s="7"/>
      <c r="J174" s="18"/>
      <c r="K174" s="1">
        <f>H174</f>
        <v>81.849999999999994</v>
      </c>
      <c r="L174" s="9">
        <f t="shared" si="22"/>
        <v>1</v>
      </c>
      <c r="N174" s="8"/>
      <c r="P174" s="8"/>
      <c r="R174" s="8"/>
    </row>
    <row r="175" spans="1:18" ht="30" x14ac:dyDescent="0.25">
      <c r="A175" t="s">
        <v>275</v>
      </c>
      <c r="B175">
        <v>93674</v>
      </c>
      <c r="C175" s="2" t="s">
        <v>276</v>
      </c>
      <c r="D175" s="1">
        <v>6</v>
      </c>
      <c r="E175" t="s">
        <v>16</v>
      </c>
      <c r="F175" s="1">
        <f>Planilha1!E175</f>
        <v>5.39</v>
      </c>
      <c r="G175" s="1">
        <f>Planilha1!F175</f>
        <v>7.9</v>
      </c>
      <c r="H175" s="1"/>
      <c r="I175" s="7"/>
      <c r="J175" s="18"/>
      <c r="L175" s="9"/>
      <c r="N175" s="8"/>
      <c r="P175" s="8"/>
      <c r="R175" s="8"/>
    </row>
    <row r="176" spans="1:18" x14ac:dyDescent="0.25">
      <c r="D176" s="1"/>
      <c r="F176" s="1">
        <f>Planilha1!E176</f>
        <v>32.340000000000003</v>
      </c>
      <c r="G176" s="1">
        <f>Planilha1!F176</f>
        <v>47.4</v>
      </c>
      <c r="H176" s="1">
        <f>Planilha1!G176</f>
        <v>79.739999999999995</v>
      </c>
      <c r="I176" s="7"/>
      <c r="J176" s="18"/>
      <c r="K176" s="1">
        <f>H176</f>
        <v>79.739999999999995</v>
      </c>
      <c r="L176" s="9">
        <f t="shared" si="22"/>
        <v>1</v>
      </c>
      <c r="N176" s="8"/>
      <c r="P176" s="8"/>
      <c r="R176" s="8"/>
    </row>
    <row r="177" spans="1:18" x14ac:dyDescent="0.25">
      <c r="A177" t="s">
        <v>277</v>
      </c>
      <c r="B177">
        <v>88264</v>
      </c>
      <c r="C177" t="s">
        <v>278</v>
      </c>
      <c r="D177" s="1">
        <v>8</v>
      </c>
      <c r="E177" t="s">
        <v>42</v>
      </c>
      <c r="F177" s="1">
        <f>Planilha1!E177</f>
        <v>6.47</v>
      </c>
      <c r="G177" s="1">
        <f>Planilha1!F177</f>
        <v>32.659999999999997</v>
      </c>
      <c r="H177" s="1"/>
      <c r="I177" s="7"/>
      <c r="J177" s="18"/>
      <c r="L177" s="9"/>
      <c r="N177" s="8"/>
      <c r="P177" s="8"/>
      <c r="R177" s="8"/>
    </row>
    <row r="178" spans="1:18" x14ac:dyDescent="0.25">
      <c r="D178" s="1"/>
      <c r="F178" s="1">
        <f>Planilha1!E178</f>
        <v>51.76</v>
      </c>
      <c r="G178" s="1">
        <f>Planilha1!F178</f>
        <v>261.27999999999997</v>
      </c>
      <c r="H178" s="1">
        <f>Planilha1!G178</f>
        <v>313.04000000000002</v>
      </c>
      <c r="I178" s="7"/>
      <c r="J178" s="18"/>
      <c r="L178" s="9"/>
      <c r="M178" s="1">
        <f>H178</f>
        <v>313.04000000000002</v>
      </c>
      <c r="N178" s="8">
        <f t="shared" si="20"/>
        <v>1</v>
      </c>
      <c r="P178" s="8"/>
      <c r="R178" s="8"/>
    </row>
    <row r="179" spans="1:18" x14ac:dyDescent="0.25">
      <c r="A179" t="s">
        <v>279</v>
      </c>
      <c r="B179">
        <v>88247</v>
      </c>
      <c r="C179" t="s">
        <v>280</v>
      </c>
      <c r="D179" s="1">
        <v>8</v>
      </c>
      <c r="E179" t="s">
        <v>42</v>
      </c>
      <c r="F179" s="1">
        <f>Planilha1!E179</f>
        <v>6.47</v>
      </c>
      <c r="G179" s="1">
        <f>Planilha1!F179</f>
        <v>26.87</v>
      </c>
      <c r="H179" s="1"/>
      <c r="I179" s="7"/>
      <c r="J179" s="18"/>
      <c r="L179" s="9"/>
      <c r="N179" s="8"/>
      <c r="P179" s="8"/>
      <c r="R179" s="8"/>
    </row>
    <row r="180" spans="1:18" x14ac:dyDescent="0.25">
      <c r="D180" s="1"/>
      <c r="F180" s="1">
        <f>Planilha1!E180</f>
        <v>51.76</v>
      </c>
      <c r="G180" s="1">
        <f>Planilha1!F180</f>
        <v>214.96</v>
      </c>
      <c r="H180" s="1">
        <f>Planilha1!G180</f>
        <v>266.72000000000003</v>
      </c>
      <c r="I180" s="7"/>
      <c r="J180" s="18"/>
      <c r="L180" s="9"/>
      <c r="M180" s="1">
        <f>H180</f>
        <v>266.72000000000003</v>
      </c>
      <c r="N180" s="8">
        <f t="shared" si="20"/>
        <v>1</v>
      </c>
      <c r="P180" s="8"/>
      <c r="R180" s="8"/>
    </row>
    <row r="181" spans="1:18" x14ac:dyDescent="0.25">
      <c r="A181" t="s">
        <v>281</v>
      </c>
      <c r="B181" t="s">
        <v>216</v>
      </c>
      <c r="C181" t="s">
        <v>282</v>
      </c>
      <c r="D181" s="1">
        <v>4</v>
      </c>
      <c r="E181" t="s">
        <v>16</v>
      </c>
      <c r="F181" s="1">
        <f>Planilha1!E181</f>
        <v>555.09</v>
      </c>
      <c r="G181" s="1">
        <f>Planilha1!F181</f>
        <v>42.51</v>
      </c>
      <c r="H181" s="1"/>
      <c r="I181" s="7"/>
      <c r="J181" s="18"/>
      <c r="L181" s="9"/>
      <c r="N181" s="8"/>
      <c r="P181" s="8"/>
      <c r="R181" s="8"/>
    </row>
    <row r="182" spans="1:18" x14ac:dyDescent="0.25">
      <c r="D182" s="1"/>
      <c r="F182" s="1">
        <f>Planilha1!E182</f>
        <v>2220.36</v>
      </c>
      <c r="G182" s="1">
        <f>Planilha1!F182</f>
        <v>170.04</v>
      </c>
      <c r="H182" s="1">
        <f>Planilha1!G182</f>
        <v>2390.4</v>
      </c>
      <c r="I182" s="7"/>
      <c r="J182" s="18"/>
      <c r="L182" s="9"/>
      <c r="M182" s="1">
        <f>H182</f>
        <v>2390.4</v>
      </c>
      <c r="N182" s="8">
        <f t="shared" si="20"/>
        <v>1</v>
      </c>
      <c r="P182" s="8"/>
      <c r="R182" s="8"/>
    </row>
    <row r="183" spans="1:18" x14ac:dyDescent="0.25">
      <c r="A183" t="s">
        <v>283</v>
      </c>
      <c r="B183" t="s">
        <v>216</v>
      </c>
      <c r="C183" t="s">
        <v>284</v>
      </c>
      <c r="D183" s="1">
        <v>2</v>
      </c>
      <c r="E183" t="s">
        <v>16</v>
      </c>
      <c r="F183" s="1">
        <f>Planilha1!E183</f>
        <v>340.04</v>
      </c>
      <c r="G183" s="1">
        <f>Planilha1!F183</f>
        <v>38.65</v>
      </c>
      <c r="H183" s="1"/>
      <c r="I183" s="7"/>
      <c r="J183" s="18"/>
      <c r="L183" s="9"/>
      <c r="N183" s="8"/>
      <c r="P183" s="8"/>
      <c r="R183" s="8"/>
    </row>
    <row r="184" spans="1:18" x14ac:dyDescent="0.25">
      <c r="D184" s="1"/>
      <c r="F184" s="1">
        <f>Planilha1!E184</f>
        <v>680.08</v>
      </c>
      <c r="G184" s="1">
        <f>Planilha1!F184</f>
        <v>77.3</v>
      </c>
      <c r="H184" s="1">
        <f>Planilha1!G184</f>
        <v>757.38</v>
      </c>
      <c r="I184" s="7"/>
      <c r="J184" s="18"/>
      <c r="L184" s="9"/>
      <c r="M184" s="1">
        <f>H184</f>
        <v>757.38</v>
      </c>
      <c r="N184" s="8">
        <f t="shared" si="20"/>
        <v>1</v>
      </c>
      <c r="P184" s="8"/>
      <c r="R184" s="8"/>
    </row>
    <row r="185" spans="1:18" x14ac:dyDescent="0.25">
      <c r="A185" t="s">
        <v>285</v>
      </c>
      <c r="B185" t="s">
        <v>216</v>
      </c>
      <c r="C185" t="s">
        <v>286</v>
      </c>
      <c r="D185" s="1">
        <v>1</v>
      </c>
      <c r="E185" t="s">
        <v>16</v>
      </c>
      <c r="F185" s="1">
        <f>Planilha1!E185</f>
        <v>5199.1099999999997</v>
      </c>
      <c r="G185" s="1">
        <f>Planilha1!F185</f>
        <v>85.02</v>
      </c>
      <c r="H185" s="1"/>
      <c r="I185" s="7"/>
      <c r="J185" s="18"/>
      <c r="L185" s="9"/>
      <c r="N185" s="8"/>
      <c r="P185" s="8"/>
      <c r="R185" s="8"/>
    </row>
    <row r="186" spans="1:18" x14ac:dyDescent="0.25">
      <c r="D186" s="1"/>
      <c r="F186" s="1">
        <f>Planilha1!E186</f>
        <v>5199.1099999999997</v>
      </c>
      <c r="G186" s="1">
        <f>Planilha1!F186</f>
        <v>85.02</v>
      </c>
      <c r="H186" s="1">
        <f>Planilha1!G186</f>
        <v>5284.13</v>
      </c>
      <c r="I186" s="7"/>
      <c r="J186" s="18"/>
      <c r="L186" s="9"/>
      <c r="M186" s="1">
        <f>H186</f>
        <v>5284.13</v>
      </c>
      <c r="N186" s="8">
        <f t="shared" si="20"/>
        <v>1</v>
      </c>
      <c r="P186" s="8"/>
      <c r="R186" s="8"/>
    </row>
    <row r="187" spans="1:18" x14ac:dyDescent="0.25">
      <c r="D187" s="1"/>
      <c r="F187" s="1"/>
      <c r="G187" s="1"/>
      <c r="H187" s="1"/>
      <c r="I187" s="7"/>
      <c r="J187" s="18"/>
      <c r="L187" s="9"/>
      <c r="N187" s="8"/>
      <c r="P187" s="8"/>
      <c r="R187" s="8"/>
    </row>
    <row r="188" spans="1:18" x14ac:dyDescent="0.25">
      <c r="A188" s="11"/>
      <c r="B188" s="12"/>
      <c r="C188" s="12" t="s">
        <v>287</v>
      </c>
      <c r="D188" s="13"/>
      <c r="E188" s="12"/>
      <c r="F188" s="13">
        <f>Planilha1!E188</f>
        <v>43080.11</v>
      </c>
      <c r="G188" s="13">
        <f>Planilha1!F188</f>
        <v>9180.94</v>
      </c>
      <c r="H188" s="13">
        <f>Planilha1!G188</f>
        <v>52261.05</v>
      </c>
      <c r="I188" s="14"/>
      <c r="J188" s="15"/>
      <c r="K188" s="14">
        <f>SUM(K151:K187)</f>
        <v>14947.099999999999</v>
      </c>
      <c r="L188" s="19">
        <f t="shared" si="22"/>
        <v>0.28600841353168371</v>
      </c>
      <c r="M188" s="14">
        <f>SUM(M151:M187)</f>
        <v>23715.22</v>
      </c>
      <c r="N188" s="20">
        <f t="shared" si="20"/>
        <v>0.45378384092933455</v>
      </c>
      <c r="O188" s="14">
        <f>SUM(O151:O187)</f>
        <v>11100.3</v>
      </c>
      <c r="P188" s="20">
        <f t="shared" si="21"/>
        <v>0.21240101375689924</v>
      </c>
      <c r="Q188" s="14">
        <f>SUM(Q151:Q187)</f>
        <v>2498.4300000000003</v>
      </c>
      <c r="R188" s="21">
        <f t="shared" si="23"/>
        <v>4.7806731782082452E-2</v>
      </c>
    </row>
    <row r="189" spans="1:18" x14ac:dyDescent="0.25">
      <c r="D189" s="1"/>
      <c r="F189" s="1"/>
      <c r="G189" s="1"/>
      <c r="H189" s="1"/>
      <c r="I189" s="7"/>
      <c r="J189" s="18"/>
      <c r="L189" s="9"/>
      <c r="N189" s="8"/>
      <c r="P189" s="8"/>
      <c r="R189" s="8"/>
    </row>
    <row r="190" spans="1:18" x14ac:dyDescent="0.25">
      <c r="A190" t="s">
        <v>288</v>
      </c>
      <c r="B190">
        <v>10</v>
      </c>
      <c r="C190" t="s">
        <v>105</v>
      </c>
      <c r="D190" s="1"/>
      <c r="F190" s="1"/>
      <c r="G190" s="1"/>
      <c r="H190" s="1"/>
      <c r="I190" s="7"/>
      <c r="J190" s="18"/>
      <c r="L190" s="9"/>
      <c r="N190" s="8"/>
      <c r="P190" s="8"/>
      <c r="R190" s="8"/>
    </row>
    <row r="191" spans="1:18" x14ac:dyDescent="0.25">
      <c r="A191" t="s">
        <v>289</v>
      </c>
      <c r="B191">
        <v>22122</v>
      </c>
      <c r="C191" t="s">
        <v>290</v>
      </c>
      <c r="D191" s="1">
        <v>12</v>
      </c>
      <c r="E191" t="s">
        <v>25</v>
      </c>
      <c r="F191" s="1">
        <f>Planilha1!E191</f>
        <v>292.82</v>
      </c>
      <c r="G191" s="1">
        <f>Planilha1!F191</f>
        <v>79.739999999999995</v>
      </c>
      <c r="H191" s="1"/>
      <c r="I191" s="7"/>
      <c r="J191" s="18"/>
      <c r="L191" s="9"/>
      <c r="N191" s="8"/>
      <c r="P191" s="8"/>
      <c r="R191" s="8"/>
    </row>
    <row r="192" spans="1:18" x14ac:dyDescent="0.25">
      <c r="D192" s="1"/>
      <c r="F192" s="1">
        <f>Planilha1!E192</f>
        <v>3513.84</v>
      </c>
      <c r="G192" s="1">
        <f>Planilha1!F192</f>
        <v>956.88</v>
      </c>
      <c r="H192" s="1">
        <f>Planilha1!G192</f>
        <v>4470.72</v>
      </c>
      <c r="I192" s="7">
        <f>H192</f>
        <v>4470.72</v>
      </c>
      <c r="J192" s="18">
        <f t="shared" ref="J192" si="24">I192/H192</f>
        <v>1</v>
      </c>
      <c r="L192" s="9"/>
      <c r="N192" s="8"/>
      <c r="P192" s="8"/>
      <c r="R192" s="8"/>
    </row>
    <row r="193" spans="1:18" x14ac:dyDescent="0.25">
      <c r="A193" t="s">
        <v>291</v>
      </c>
      <c r="B193">
        <v>51356</v>
      </c>
      <c r="C193" t="s">
        <v>292</v>
      </c>
      <c r="D193" s="1">
        <v>12</v>
      </c>
      <c r="E193" t="s">
        <v>25</v>
      </c>
      <c r="F193" s="1">
        <f>Planilha1!E193</f>
        <v>616.79</v>
      </c>
      <c r="G193" s="1">
        <f>Planilha1!F193</f>
        <v>271.99</v>
      </c>
      <c r="H193" s="1"/>
      <c r="I193" s="7"/>
      <c r="J193" s="18"/>
      <c r="L193" s="9"/>
      <c r="N193" s="8"/>
      <c r="P193" s="8"/>
      <c r="R193" s="8"/>
    </row>
    <row r="194" spans="1:18" x14ac:dyDescent="0.25">
      <c r="D194" s="1"/>
      <c r="F194" s="1">
        <f>Planilha1!E194</f>
        <v>7401.48</v>
      </c>
      <c r="G194" s="1">
        <f>Planilha1!F194</f>
        <v>3263.88</v>
      </c>
      <c r="H194" s="1">
        <f>Planilha1!G194</f>
        <v>10665.36</v>
      </c>
      <c r="I194" s="7"/>
      <c r="J194" s="18"/>
      <c r="K194" s="7">
        <f>H194</f>
        <v>10665.36</v>
      </c>
      <c r="L194" s="9">
        <f t="shared" si="22"/>
        <v>1</v>
      </c>
      <c r="N194" s="8"/>
      <c r="P194" s="8"/>
      <c r="R194" s="8"/>
    </row>
    <row r="195" spans="1:18" x14ac:dyDescent="0.25">
      <c r="A195" t="s">
        <v>293</v>
      </c>
      <c r="B195">
        <v>102488</v>
      </c>
      <c r="C195" t="s">
        <v>294</v>
      </c>
      <c r="D195" s="1">
        <v>2100</v>
      </c>
      <c r="E195" t="s">
        <v>18</v>
      </c>
      <c r="F195" s="1">
        <f>Planilha1!E195</f>
        <v>0.91</v>
      </c>
      <c r="G195" s="1">
        <f>Planilha1!F195</f>
        <v>3.93</v>
      </c>
      <c r="H195" s="1"/>
      <c r="I195" s="7"/>
      <c r="J195" s="18"/>
      <c r="L195" s="9"/>
      <c r="N195" s="8"/>
      <c r="P195" s="8"/>
      <c r="R195" s="8"/>
    </row>
    <row r="196" spans="1:18" x14ac:dyDescent="0.25">
      <c r="D196" s="1"/>
      <c r="F196" s="1">
        <f>Planilha1!E196</f>
        <v>1911</v>
      </c>
      <c r="G196" s="1">
        <f>Planilha1!F196</f>
        <v>8253</v>
      </c>
      <c r="H196" s="1">
        <f>Planilha1!G196</f>
        <v>10164</v>
      </c>
      <c r="I196" s="7"/>
      <c r="J196" s="18"/>
      <c r="L196" s="9"/>
      <c r="M196" s="7">
        <f>H196</f>
        <v>10164</v>
      </c>
      <c r="N196" s="8">
        <f t="shared" si="20"/>
        <v>1</v>
      </c>
      <c r="P196" s="8"/>
      <c r="R196" s="8"/>
    </row>
    <row r="197" spans="1:18" ht="30" x14ac:dyDescent="0.25">
      <c r="A197" t="s">
        <v>295</v>
      </c>
      <c r="B197">
        <v>104422</v>
      </c>
      <c r="C197" s="2" t="s">
        <v>344</v>
      </c>
      <c r="D197" s="1">
        <v>2100</v>
      </c>
      <c r="E197" t="s">
        <v>18</v>
      </c>
      <c r="F197" s="1">
        <f>Planilha1!E197</f>
        <v>6.38</v>
      </c>
      <c r="G197" s="1">
        <f>Planilha1!F197</f>
        <v>6.43</v>
      </c>
      <c r="H197" s="1"/>
      <c r="I197" s="7"/>
      <c r="J197" s="18"/>
      <c r="L197" s="9"/>
      <c r="M197" s="7"/>
      <c r="N197" s="8"/>
      <c r="P197" s="8"/>
      <c r="R197" s="8"/>
    </row>
    <row r="198" spans="1:18" x14ac:dyDescent="0.25">
      <c r="D198" s="1"/>
      <c r="F198" s="1">
        <f>Planilha1!E198</f>
        <v>13398</v>
      </c>
      <c r="G198" s="1">
        <f>Planilha1!F198</f>
        <v>13503</v>
      </c>
      <c r="H198" s="1">
        <f>Planilha1!G198</f>
        <v>26901</v>
      </c>
      <c r="I198" s="7"/>
      <c r="J198" s="18"/>
      <c r="L198" s="9"/>
      <c r="M198" s="7">
        <f>H198*0.5</f>
        <v>13450.5</v>
      </c>
      <c r="N198" s="8">
        <f t="shared" si="20"/>
        <v>0.5</v>
      </c>
      <c r="O198" s="7">
        <f>H198*0.5</f>
        <v>13450.5</v>
      </c>
      <c r="P198" s="8">
        <f t="shared" si="21"/>
        <v>0.5</v>
      </c>
      <c r="R198" s="8"/>
    </row>
    <row r="199" spans="1:18" x14ac:dyDescent="0.25">
      <c r="A199" t="s">
        <v>296</v>
      </c>
      <c r="B199">
        <v>84201</v>
      </c>
      <c r="C199" t="s">
        <v>297</v>
      </c>
      <c r="D199" s="1">
        <v>1080</v>
      </c>
      <c r="E199" t="s">
        <v>23</v>
      </c>
      <c r="F199" s="1">
        <f>Planilha1!E199</f>
        <v>4.9400000000000004</v>
      </c>
      <c r="G199" s="1">
        <f>Planilha1!F199</f>
        <v>13.18</v>
      </c>
      <c r="H199" s="1"/>
      <c r="I199" s="7"/>
      <c r="J199" s="18"/>
      <c r="L199" s="9"/>
      <c r="N199" s="8"/>
      <c r="P199" s="8"/>
      <c r="R199" s="8"/>
    </row>
    <row r="200" spans="1:18" x14ac:dyDescent="0.25">
      <c r="D200" s="1"/>
      <c r="F200" s="1">
        <f>Planilha1!E200</f>
        <v>5335.2</v>
      </c>
      <c r="G200" s="1">
        <f>Planilha1!F200</f>
        <v>14234.4</v>
      </c>
      <c r="H200" s="1">
        <f>Planilha1!G200</f>
        <v>19569.599999999999</v>
      </c>
      <c r="I200" s="7"/>
      <c r="J200" s="18"/>
      <c r="L200" s="9"/>
      <c r="N200" s="8"/>
      <c r="P200" s="8"/>
      <c r="Q200" s="1">
        <f>H200</f>
        <v>19569.599999999999</v>
      </c>
      <c r="R200" s="8">
        <f t="shared" si="23"/>
        <v>1</v>
      </c>
    </row>
    <row r="201" spans="1:18" ht="30" x14ac:dyDescent="0.25">
      <c r="A201" t="s">
        <v>298</v>
      </c>
      <c r="B201">
        <v>102494</v>
      </c>
      <c r="C201" s="2" t="s">
        <v>299</v>
      </c>
      <c r="D201" s="1">
        <v>2100</v>
      </c>
      <c r="E201" t="s">
        <v>18</v>
      </c>
      <c r="F201" s="1">
        <f>Planilha1!E201</f>
        <v>87.02</v>
      </c>
      <c r="G201" s="1">
        <f>Planilha1!F201</f>
        <v>11.21</v>
      </c>
      <c r="H201" s="1"/>
      <c r="I201" s="7"/>
      <c r="J201" s="18"/>
      <c r="L201" s="9"/>
      <c r="N201" s="8"/>
      <c r="P201" s="8"/>
      <c r="R201" s="8"/>
    </row>
    <row r="202" spans="1:18" x14ac:dyDescent="0.25">
      <c r="D202" s="1"/>
      <c r="F202" s="1">
        <f>Planilha1!E202</f>
        <v>182742</v>
      </c>
      <c r="G202" s="1">
        <f>Planilha1!F202</f>
        <v>23541</v>
      </c>
      <c r="H202" s="1">
        <f>Planilha1!G202</f>
        <v>206283</v>
      </c>
      <c r="I202" s="7"/>
      <c r="J202" s="18"/>
      <c r="L202" s="9"/>
      <c r="N202" s="8"/>
      <c r="O202" s="7">
        <f>H202*0.5</f>
        <v>103141.5</v>
      </c>
      <c r="P202" s="8">
        <f t="shared" ref="P202:P235" si="25">O202/H202</f>
        <v>0.5</v>
      </c>
      <c r="Q202" s="7">
        <f>H202*0.5</f>
        <v>103141.5</v>
      </c>
      <c r="R202" s="8">
        <f t="shared" ref="R202:R235" si="26">Q202/H202</f>
        <v>0.5</v>
      </c>
    </row>
    <row r="203" spans="1:18" ht="30" x14ac:dyDescent="0.25">
      <c r="A203" t="s">
        <v>300</v>
      </c>
      <c r="B203">
        <v>102514</v>
      </c>
      <c r="C203" s="2" t="s">
        <v>345</v>
      </c>
      <c r="D203" s="1">
        <v>4</v>
      </c>
      <c r="E203" t="s">
        <v>16</v>
      </c>
      <c r="F203" s="1">
        <v>41.6</v>
      </c>
      <c r="G203" s="1">
        <v>14.86</v>
      </c>
      <c r="H203" s="1"/>
      <c r="I203" s="7"/>
      <c r="J203" s="18"/>
      <c r="L203" s="9"/>
      <c r="N203" s="8"/>
      <c r="P203" s="8"/>
      <c r="R203" s="8"/>
    </row>
    <row r="204" spans="1:18" x14ac:dyDescent="0.25">
      <c r="D204" s="1"/>
      <c r="F204" s="1">
        <f>F203*D203</f>
        <v>166.4</v>
      </c>
      <c r="G204" s="1">
        <f>G203*D203</f>
        <v>59.44</v>
      </c>
      <c r="H204" s="1">
        <f>F204+G204</f>
        <v>225.84</v>
      </c>
      <c r="I204" s="7"/>
      <c r="J204" s="18"/>
      <c r="L204" s="9"/>
      <c r="N204" s="8"/>
      <c r="P204" s="8"/>
      <c r="Q204" s="1">
        <f>H204</f>
        <v>225.84</v>
      </c>
      <c r="R204" s="8">
        <f t="shared" si="26"/>
        <v>1</v>
      </c>
    </row>
    <row r="205" spans="1:18" ht="30" x14ac:dyDescent="0.25">
      <c r="A205" t="s">
        <v>301</v>
      </c>
      <c r="B205">
        <v>102516</v>
      </c>
      <c r="C205" s="2" t="s">
        <v>302</v>
      </c>
      <c r="D205" s="1">
        <v>2</v>
      </c>
      <c r="E205" t="s">
        <v>16</v>
      </c>
      <c r="F205" s="1">
        <v>41.6</v>
      </c>
      <c r="G205" s="1">
        <v>14.86</v>
      </c>
      <c r="H205" s="1"/>
      <c r="I205" s="7"/>
      <c r="J205" s="18"/>
      <c r="L205" s="9"/>
      <c r="N205" s="8"/>
      <c r="P205" s="8"/>
      <c r="R205" s="8"/>
    </row>
    <row r="206" spans="1:18" x14ac:dyDescent="0.25">
      <c r="D206" s="1"/>
      <c r="F206" s="1">
        <f>F205*D205</f>
        <v>83.2</v>
      </c>
      <c r="G206" s="1">
        <f>G205*D205</f>
        <v>29.72</v>
      </c>
      <c r="H206" s="1">
        <f>Planilha1!G206</f>
        <v>12.14</v>
      </c>
      <c r="I206" s="7"/>
      <c r="J206" s="18"/>
      <c r="L206" s="9"/>
      <c r="N206" s="8"/>
      <c r="P206" s="8"/>
      <c r="Q206" s="1">
        <f>H206</f>
        <v>12.14</v>
      </c>
      <c r="R206" s="8">
        <f t="shared" si="26"/>
        <v>1</v>
      </c>
    </row>
    <row r="207" spans="1:18" ht="30" x14ac:dyDescent="0.25">
      <c r="A207" t="s">
        <v>303</v>
      </c>
      <c r="B207">
        <v>102515</v>
      </c>
      <c r="C207" s="2" t="s">
        <v>304</v>
      </c>
      <c r="D207" s="1">
        <v>2</v>
      </c>
      <c r="E207" t="s">
        <v>16</v>
      </c>
      <c r="F207" s="1">
        <v>41.6</v>
      </c>
      <c r="G207" s="1">
        <v>14.86</v>
      </c>
      <c r="H207" s="1"/>
      <c r="I207" s="7"/>
      <c r="J207" s="18"/>
      <c r="L207" s="9"/>
      <c r="N207" s="8"/>
      <c r="P207" s="8"/>
      <c r="R207" s="8"/>
    </row>
    <row r="208" spans="1:18" x14ac:dyDescent="0.25">
      <c r="D208" s="1"/>
      <c r="F208" s="1">
        <f>F207*D207</f>
        <v>83.2</v>
      </c>
      <c r="G208" s="1">
        <f>G207*D207</f>
        <v>29.72</v>
      </c>
      <c r="H208" s="1">
        <f>F208+G208</f>
        <v>112.92</v>
      </c>
      <c r="I208" s="7"/>
      <c r="J208" s="18"/>
      <c r="L208" s="9"/>
      <c r="N208" s="8"/>
      <c r="P208" s="8"/>
      <c r="Q208" s="1">
        <f>H208</f>
        <v>112.92</v>
      </c>
      <c r="R208" s="8">
        <f t="shared" si="26"/>
        <v>1</v>
      </c>
    </row>
    <row r="209" spans="1:18" ht="30" x14ac:dyDescent="0.25">
      <c r="A209" t="s">
        <v>305</v>
      </c>
      <c r="B209">
        <v>102508</v>
      </c>
      <c r="C209" s="2" t="s">
        <v>306</v>
      </c>
      <c r="D209" s="1">
        <v>28.75</v>
      </c>
      <c r="E209" t="s">
        <v>18</v>
      </c>
      <c r="F209" s="1">
        <f>Planilha1!E209</f>
        <v>43.11</v>
      </c>
      <c r="G209" s="1">
        <f>Planilha1!F209</f>
        <v>17.579999999999998</v>
      </c>
      <c r="H209" s="1"/>
      <c r="I209" s="7"/>
      <c r="J209" s="18"/>
      <c r="L209" s="9"/>
      <c r="N209" s="8"/>
      <c r="P209" s="8"/>
      <c r="R209" s="8"/>
    </row>
    <row r="210" spans="1:18" x14ac:dyDescent="0.25">
      <c r="D210" s="1"/>
      <c r="F210" s="1">
        <f>Planilha1!E210</f>
        <v>1239.4100000000001</v>
      </c>
      <c r="G210" s="1">
        <f>Planilha1!F210</f>
        <v>505.43</v>
      </c>
      <c r="H210" s="1">
        <f>Planilha1!G210</f>
        <v>1744.84</v>
      </c>
      <c r="I210" s="7"/>
      <c r="J210" s="18"/>
      <c r="L210" s="9"/>
      <c r="N210" s="8"/>
      <c r="P210" s="8"/>
      <c r="Q210" s="1">
        <f>H210</f>
        <v>1744.84</v>
      </c>
      <c r="R210" s="8">
        <f t="shared" si="26"/>
        <v>1</v>
      </c>
    </row>
    <row r="211" spans="1:18" ht="30" x14ac:dyDescent="0.25">
      <c r="A211" t="s">
        <v>307</v>
      </c>
      <c r="B211">
        <v>102518</v>
      </c>
      <c r="C211" s="2" t="s">
        <v>308</v>
      </c>
      <c r="D211" s="1">
        <v>99</v>
      </c>
      <c r="E211" t="s">
        <v>16</v>
      </c>
      <c r="F211" s="1">
        <v>15</v>
      </c>
      <c r="G211" s="1">
        <v>3.86</v>
      </c>
      <c r="H211" s="1"/>
      <c r="I211" s="7"/>
      <c r="J211" s="18"/>
      <c r="L211" s="9"/>
      <c r="N211" s="8"/>
      <c r="P211" s="8"/>
      <c r="R211" s="8"/>
    </row>
    <row r="212" spans="1:18" x14ac:dyDescent="0.25">
      <c r="D212" s="1"/>
      <c r="F212" s="1">
        <f>F211*D211</f>
        <v>1485</v>
      </c>
      <c r="G212" s="1">
        <f>G211*D211</f>
        <v>382.14</v>
      </c>
      <c r="H212" s="1">
        <f>F212+G212</f>
        <v>1867.1399999999999</v>
      </c>
      <c r="I212" s="7"/>
      <c r="J212" s="18"/>
      <c r="L212" s="9"/>
      <c r="N212" s="8"/>
      <c r="P212" s="8"/>
      <c r="Q212" s="1">
        <f>H212</f>
        <v>1867.1399999999999</v>
      </c>
      <c r="R212" s="8">
        <f t="shared" si="26"/>
        <v>1</v>
      </c>
    </row>
    <row r="213" spans="1:18" x14ac:dyDescent="0.25">
      <c r="A213" t="s">
        <v>309</v>
      </c>
      <c r="B213">
        <v>147005</v>
      </c>
      <c r="C213" t="s">
        <v>310</v>
      </c>
      <c r="D213" s="1">
        <v>950</v>
      </c>
      <c r="E213" t="s">
        <v>23</v>
      </c>
      <c r="F213" s="1">
        <v>8.58</v>
      </c>
      <c r="G213" s="1">
        <v>5.21</v>
      </c>
      <c r="H213" s="1"/>
      <c r="I213" s="7"/>
      <c r="J213" s="18"/>
      <c r="L213" s="9"/>
      <c r="N213" s="8"/>
      <c r="P213" s="8"/>
      <c r="R213" s="8"/>
    </row>
    <row r="214" spans="1:18" x14ac:dyDescent="0.25">
      <c r="D214" s="1"/>
      <c r="F214" s="1">
        <f>F213*D213</f>
        <v>8151</v>
      </c>
      <c r="G214" s="1">
        <f>G213*D213</f>
        <v>4949.5</v>
      </c>
      <c r="H214" s="1">
        <f>F214+G214</f>
        <v>13100.5</v>
      </c>
      <c r="I214" s="7"/>
      <c r="J214" s="18"/>
      <c r="L214" s="9"/>
      <c r="N214" s="8"/>
      <c r="P214" s="8"/>
      <c r="Q214" s="1">
        <f>H214</f>
        <v>13100.5</v>
      </c>
      <c r="R214" s="8">
        <f t="shared" si="26"/>
        <v>1</v>
      </c>
    </row>
    <row r="215" spans="1:18" x14ac:dyDescent="0.25">
      <c r="D215" s="1"/>
      <c r="F215" s="1"/>
      <c r="G215" s="1"/>
      <c r="H215" s="1"/>
      <c r="I215" s="7"/>
      <c r="J215" s="18"/>
      <c r="L215" s="9"/>
      <c r="N215" s="8"/>
      <c r="P215" s="8"/>
      <c r="R215" s="8"/>
    </row>
    <row r="216" spans="1:18" x14ac:dyDescent="0.25">
      <c r="A216" s="11"/>
      <c r="B216" s="12"/>
      <c r="C216" s="12" t="s">
        <v>311</v>
      </c>
      <c r="D216" s="13"/>
      <c r="E216" s="12"/>
      <c r="F216" s="13">
        <f>SUM(F192,F194,F196,F198,F200,F202,F204,F206,F208,F210,F212,F214)</f>
        <v>225509.73</v>
      </c>
      <c r="G216" s="13">
        <f>SUM(G192,G194,G196,G198,G200,G202,G204,G206,G208,G210,G212,G214)</f>
        <v>69708.110000000015</v>
      </c>
      <c r="H216" s="13">
        <f>F216+G216</f>
        <v>295217.84000000003</v>
      </c>
      <c r="I216" s="14">
        <f>SUM(I189:I215)</f>
        <v>4470.72</v>
      </c>
      <c r="J216" s="15">
        <f>I216/H216</f>
        <v>1.5143800252721855E-2</v>
      </c>
      <c r="K216" s="14">
        <f>SUM(K189:K215)</f>
        <v>10665.36</v>
      </c>
      <c r="L216" s="19">
        <f>K216/H216</f>
        <v>3.6127085002722055E-2</v>
      </c>
      <c r="M216" s="14">
        <f>SUM(M189:M215)</f>
        <v>23614.5</v>
      </c>
      <c r="N216" s="20">
        <f>M216/H216</f>
        <v>7.999008461006285E-2</v>
      </c>
      <c r="O216" s="14">
        <f>SUM(O189:O215)</f>
        <v>116592</v>
      </c>
      <c r="P216" s="20">
        <f>O216/H216</f>
        <v>0.39493548221882524</v>
      </c>
      <c r="Q216" s="14">
        <f>SUM(Q189:Q215)</f>
        <v>139774.47999999998</v>
      </c>
      <c r="R216" s="21">
        <f>Q216/H216</f>
        <v>0.47346217288223491</v>
      </c>
    </row>
    <row r="217" spans="1:18" x14ac:dyDescent="0.25">
      <c r="D217" s="1"/>
      <c r="F217" s="1"/>
      <c r="G217" s="1"/>
      <c r="H217" s="1"/>
      <c r="I217" s="7"/>
      <c r="J217" s="18"/>
      <c r="L217" s="9"/>
      <c r="N217" s="8"/>
      <c r="P217" s="8"/>
      <c r="R217" s="8"/>
    </row>
    <row r="218" spans="1:18" x14ac:dyDescent="0.25">
      <c r="A218" t="s">
        <v>312</v>
      </c>
      <c r="B218">
        <v>11</v>
      </c>
      <c r="C218" t="s">
        <v>118</v>
      </c>
      <c r="D218" s="1"/>
      <c r="F218" s="1"/>
      <c r="G218" s="1"/>
      <c r="H218" s="1"/>
      <c r="I218" s="7"/>
      <c r="J218" s="18"/>
      <c r="L218" s="9"/>
      <c r="N218" s="8"/>
      <c r="P218" s="8"/>
      <c r="R218" s="8"/>
    </row>
    <row r="219" spans="1:18" x14ac:dyDescent="0.25">
      <c r="A219" t="s">
        <v>313</v>
      </c>
      <c r="B219">
        <v>22194</v>
      </c>
      <c r="C219" t="s">
        <v>314</v>
      </c>
      <c r="D219" s="1">
        <v>22</v>
      </c>
      <c r="E219" t="s">
        <v>16</v>
      </c>
      <c r="F219" s="1">
        <f>Planilha1!E219</f>
        <v>0</v>
      </c>
      <c r="G219" s="1">
        <f>Planilha1!F219</f>
        <v>45.24</v>
      </c>
      <c r="H219" s="1"/>
      <c r="I219" s="7"/>
      <c r="J219" s="18"/>
      <c r="L219" s="9"/>
      <c r="N219" s="8"/>
      <c r="P219" s="8"/>
      <c r="R219" s="8"/>
    </row>
    <row r="220" spans="1:18" x14ac:dyDescent="0.25">
      <c r="D220" s="1"/>
      <c r="F220" s="1">
        <f>Planilha1!E220</f>
        <v>0</v>
      </c>
      <c r="G220" s="1">
        <f>Planilha1!F220</f>
        <v>995.28</v>
      </c>
      <c r="H220" s="1">
        <f>Planilha1!G220</f>
        <v>995.28</v>
      </c>
      <c r="I220" s="7"/>
      <c r="J220" s="18"/>
      <c r="L220" s="9"/>
      <c r="N220" s="8"/>
      <c r="P220" s="8"/>
      <c r="Q220" s="1">
        <f>H220</f>
        <v>995.28</v>
      </c>
      <c r="R220" s="8">
        <f t="shared" si="26"/>
        <v>1</v>
      </c>
    </row>
    <row r="221" spans="1:18" x14ac:dyDescent="0.25">
      <c r="A221" t="s">
        <v>315</v>
      </c>
      <c r="B221">
        <v>6138</v>
      </c>
      <c r="C221" t="s">
        <v>316</v>
      </c>
      <c r="D221" s="1">
        <v>17</v>
      </c>
      <c r="E221" t="s">
        <v>16</v>
      </c>
      <c r="F221" s="1">
        <f>Planilha1!E221</f>
        <v>12.58</v>
      </c>
      <c r="G221" s="1">
        <f>Planilha1!F221</f>
        <v>0</v>
      </c>
      <c r="H221" s="1"/>
      <c r="I221" s="7"/>
      <c r="J221" s="18"/>
      <c r="L221" s="9"/>
      <c r="N221" s="8"/>
      <c r="P221" s="8"/>
      <c r="R221" s="8"/>
    </row>
    <row r="222" spans="1:18" x14ac:dyDescent="0.25">
      <c r="D222" s="1"/>
      <c r="F222" s="1">
        <f>Planilha1!E222</f>
        <v>213.86</v>
      </c>
      <c r="G222" s="1">
        <f>Planilha1!F222</f>
        <v>0</v>
      </c>
      <c r="H222" s="1">
        <f>Planilha1!G222</f>
        <v>213.86</v>
      </c>
      <c r="I222" s="7"/>
      <c r="J222" s="18"/>
      <c r="L222" s="9"/>
      <c r="N222" s="8"/>
      <c r="P222" s="8"/>
      <c r="Q222" s="1">
        <f>H222</f>
        <v>213.86</v>
      </c>
      <c r="R222" s="8">
        <f t="shared" si="26"/>
        <v>1</v>
      </c>
    </row>
    <row r="223" spans="1:18" ht="30" x14ac:dyDescent="0.25">
      <c r="A223" t="s">
        <v>317</v>
      </c>
      <c r="B223">
        <v>86882</v>
      </c>
      <c r="C223" s="2" t="s">
        <v>318</v>
      </c>
      <c r="D223" s="1">
        <v>14</v>
      </c>
      <c r="E223" t="s">
        <v>16</v>
      </c>
      <c r="F223" s="1">
        <f>Planilha1!E223</f>
        <v>23.39</v>
      </c>
      <c r="G223" s="1">
        <f>Planilha1!F223</f>
        <v>5.49</v>
      </c>
      <c r="H223" s="1"/>
      <c r="I223" s="7"/>
      <c r="J223" s="18"/>
      <c r="L223" s="9"/>
      <c r="N223" s="8"/>
      <c r="P223" s="8"/>
      <c r="R223" s="8"/>
    </row>
    <row r="224" spans="1:18" x14ac:dyDescent="0.25">
      <c r="D224" s="1"/>
      <c r="F224" s="1">
        <f>Planilha1!E224</f>
        <v>327.45999999999998</v>
      </c>
      <c r="G224" s="1">
        <f>Planilha1!F224</f>
        <v>76.86</v>
      </c>
      <c r="H224" s="1">
        <f>Planilha1!G224</f>
        <v>404.32</v>
      </c>
      <c r="I224" s="7"/>
      <c r="J224" s="18"/>
      <c r="L224" s="9"/>
      <c r="N224" s="8"/>
      <c r="P224" s="8"/>
      <c r="Q224" s="1">
        <f>H224</f>
        <v>404.32</v>
      </c>
      <c r="R224" s="8">
        <f t="shared" si="26"/>
        <v>1</v>
      </c>
    </row>
    <row r="225" spans="1:18" ht="30" x14ac:dyDescent="0.25">
      <c r="A225" t="s">
        <v>319</v>
      </c>
      <c r="B225">
        <v>72180</v>
      </c>
      <c r="C225" s="2" t="s">
        <v>320</v>
      </c>
      <c r="D225" s="1">
        <v>44.5</v>
      </c>
      <c r="E225" t="s">
        <v>18</v>
      </c>
      <c r="F225" s="1">
        <f>Planilha1!E225</f>
        <v>6.39</v>
      </c>
      <c r="G225" s="1">
        <f>Planilha1!F225</f>
        <v>21.51</v>
      </c>
      <c r="H225" s="1"/>
      <c r="I225" s="7"/>
      <c r="J225" s="18"/>
      <c r="L225" s="9"/>
      <c r="N225" s="8"/>
      <c r="P225" s="8"/>
      <c r="R225" s="8"/>
    </row>
    <row r="226" spans="1:18" x14ac:dyDescent="0.25">
      <c r="D226" s="1"/>
      <c r="F226" s="1">
        <f>Planilha1!E226</f>
        <v>284.36</v>
      </c>
      <c r="G226" s="1">
        <f>Planilha1!F226</f>
        <v>957.2</v>
      </c>
      <c r="H226" s="1">
        <f>Planilha1!G226</f>
        <v>1241.56</v>
      </c>
      <c r="I226" s="7"/>
      <c r="J226" s="18"/>
      <c r="L226" s="9"/>
      <c r="N226" s="8"/>
      <c r="P226" s="8"/>
      <c r="Q226" s="1">
        <f>H226</f>
        <v>1241.56</v>
      </c>
      <c r="R226" s="8">
        <f t="shared" si="26"/>
        <v>1</v>
      </c>
    </row>
    <row r="227" spans="1:18" x14ac:dyDescent="0.25">
      <c r="A227" t="s">
        <v>321</v>
      </c>
      <c r="B227">
        <v>13002</v>
      </c>
      <c r="C227" t="s">
        <v>322</v>
      </c>
      <c r="D227" s="1">
        <v>100</v>
      </c>
      <c r="E227" t="s">
        <v>78</v>
      </c>
      <c r="F227" s="1">
        <f>Planilha1!E227</f>
        <v>15.23</v>
      </c>
      <c r="G227" s="1">
        <f>Planilha1!F227</f>
        <v>0</v>
      </c>
      <c r="H227" s="1"/>
      <c r="I227" s="7"/>
      <c r="J227" s="18"/>
      <c r="L227" s="9"/>
      <c r="N227" s="8"/>
      <c r="P227" s="8"/>
      <c r="R227" s="8"/>
    </row>
    <row r="228" spans="1:18" x14ac:dyDescent="0.25">
      <c r="D228" s="1"/>
      <c r="F228" s="1">
        <f>Planilha1!E228</f>
        <v>1523</v>
      </c>
      <c r="G228" s="1">
        <f>Planilha1!F228</f>
        <v>0</v>
      </c>
      <c r="H228" s="1">
        <f>Planilha1!G228</f>
        <v>1523</v>
      </c>
      <c r="I228" s="7"/>
      <c r="J228" s="18"/>
      <c r="L228" s="9"/>
      <c r="N228" s="8"/>
      <c r="P228" s="8"/>
      <c r="Q228" s="1">
        <f>H228</f>
        <v>1523</v>
      </c>
      <c r="R228" s="8">
        <f t="shared" si="26"/>
        <v>1</v>
      </c>
    </row>
    <row r="229" spans="1:18" x14ac:dyDescent="0.25">
      <c r="A229" t="s">
        <v>323</v>
      </c>
      <c r="B229">
        <v>9537</v>
      </c>
      <c r="C229" t="s">
        <v>324</v>
      </c>
      <c r="D229" s="1">
        <v>4450</v>
      </c>
      <c r="E229" t="s">
        <v>18</v>
      </c>
      <c r="F229" s="1">
        <f>Planilha1!E229</f>
        <v>2</v>
      </c>
      <c r="G229" s="1">
        <f>Planilha1!F229</f>
        <v>3.49</v>
      </c>
      <c r="H229" s="1"/>
      <c r="I229" s="7"/>
      <c r="J229" s="18"/>
      <c r="L229" s="9"/>
      <c r="N229" s="8"/>
      <c r="P229" s="8"/>
      <c r="R229" s="8"/>
    </row>
    <row r="230" spans="1:18" x14ac:dyDescent="0.25">
      <c r="D230" s="1"/>
      <c r="F230" s="1">
        <f>Planilha1!E230</f>
        <v>8900</v>
      </c>
      <c r="G230" s="1">
        <f>Planilha1!F230</f>
        <v>15530.5</v>
      </c>
      <c r="H230" s="1">
        <f>Planilha1!G230</f>
        <v>24430.5</v>
      </c>
      <c r="I230" s="7"/>
      <c r="J230" s="18"/>
      <c r="L230" s="9"/>
      <c r="N230" s="8"/>
      <c r="P230" s="8"/>
      <c r="Q230" s="1">
        <f>H230</f>
        <v>24430.5</v>
      </c>
      <c r="R230" s="8">
        <f t="shared" si="26"/>
        <v>1</v>
      </c>
    </row>
    <row r="231" spans="1:18" x14ac:dyDescent="0.25">
      <c r="D231" s="1"/>
      <c r="F231" s="1"/>
      <c r="G231" s="1"/>
      <c r="H231" s="1"/>
      <c r="I231" s="7"/>
      <c r="J231" s="18"/>
      <c r="L231" s="9"/>
      <c r="N231" s="8"/>
      <c r="P231" s="8"/>
      <c r="R231" s="8"/>
    </row>
    <row r="232" spans="1:18" x14ac:dyDescent="0.25">
      <c r="A232" s="11"/>
      <c r="B232" s="12"/>
      <c r="C232" s="12" t="s">
        <v>325</v>
      </c>
      <c r="D232" s="13"/>
      <c r="E232" s="12"/>
      <c r="F232" s="13">
        <f>Planilha1!E232</f>
        <v>11248.68</v>
      </c>
      <c r="G232" s="13">
        <f>Planilha1!F232</f>
        <v>17559.84</v>
      </c>
      <c r="H232" s="13">
        <f>Planilha1!G232</f>
        <v>28808.52</v>
      </c>
      <c r="I232" s="14"/>
      <c r="J232" s="15"/>
      <c r="K232" s="12"/>
      <c r="L232" s="19"/>
      <c r="M232" s="12"/>
      <c r="N232" s="20"/>
      <c r="O232" s="12"/>
      <c r="P232" s="20"/>
      <c r="Q232" s="12">
        <f>SUM(Q217:Q231)</f>
        <v>28808.52</v>
      </c>
      <c r="R232" s="21">
        <f t="shared" si="26"/>
        <v>1</v>
      </c>
    </row>
    <row r="233" spans="1:18" x14ac:dyDescent="0.25">
      <c r="D233" s="1"/>
      <c r="F233" s="1"/>
      <c r="G233" s="1"/>
      <c r="H233" s="1"/>
      <c r="I233" s="7"/>
      <c r="J233" s="18"/>
      <c r="L233" s="9"/>
      <c r="N233" s="8"/>
      <c r="P233" s="8"/>
      <c r="R233" s="8"/>
    </row>
    <row r="234" spans="1:18" x14ac:dyDescent="0.25">
      <c r="D234" s="1"/>
      <c r="F234" s="1"/>
      <c r="G234" s="1"/>
      <c r="H234" s="1"/>
      <c r="I234" s="7"/>
      <c r="J234" s="18"/>
      <c r="L234" s="9"/>
      <c r="N234" s="8"/>
      <c r="P234" s="8"/>
      <c r="R234" s="8"/>
    </row>
    <row r="235" spans="1:18" x14ac:dyDescent="0.25">
      <c r="A235" s="11"/>
      <c r="B235" s="12"/>
      <c r="C235" s="12" t="s">
        <v>125</v>
      </c>
      <c r="D235" s="13"/>
      <c r="E235" s="12"/>
      <c r="F235" s="13">
        <f t="shared" ref="F235:G235" si="27">F26+F58+F100+F114+F122+F142+F150+F188+F216+F232+F70</f>
        <v>1751330.5500000003</v>
      </c>
      <c r="G235" s="13">
        <f t="shared" si="27"/>
        <v>693962.48999999987</v>
      </c>
      <c r="H235" s="13">
        <f>H26+H58+H100+H114+H122+H142+H150+H188+H216+H232+H70</f>
        <v>2445293.04</v>
      </c>
      <c r="I235" s="14">
        <f>I26+I58+I70+I100+I114+I122+I142+I150+I188+I216+I232</f>
        <v>190327.076</v>
      </c>
      <c r="J235" s="15">
        <f t="shared" ref="J235" si="28">I235/H235</f>
        <v>7.7834056240555935E-2</v>
      </c>
      <c r="K235" s="14">
        <f>K26+K58+K70+K100+K114+K122+K142+K150+K188+K216+K232</f>
        <v>471052.39699999994</v>
      </c>
      <c r="L235" s="19">
        <f t="shared" ref="L235" si="29">K235/H235</f>
        <v>0.19263637907381437</v>
      </c>
      <c r="M235" s="14">
        <f>M26+M58+M70+M100+M114+M122+M142+M150+M188+M216+M232</f>
        <v>381585.50600000005</v>
      </c>
      <c r="N235" s="20">
        <f t="shared" ref="N235" si="30">M235/H235</f>
        <v>0.15604898871343453</v>
      </c>
      <c r="O235" s="14">
        <f>O26+O58+O70+O100+O114+O122+O142+O150+O188+O216+O232</f>
        <v>664505.24100000004</v>
      </c>
      <c r="P235" s="20">
        <f t="shared" si="25"/>
        <v>0.27174871482887797</v>
      </c>
      <c r="Q235" s="14">
        <f>Q26+Q58+Q70+Q100+Q114+Q122+Q142+Q150+Q188+Q216+Q232</f>
        <v>737722.04</v>
      </c>
      <c r="R235" s="21">
        <f t="shared" si="26"/>
        <v>0.30169064726900791</v>
      </c>
    </row>
    <row r="236" spans="1:18" x14ac:dyDescent="0.25">
      <c r="I236" s="7"/>
      <c r="L236" s="9"/>
      <c r="N236" s="8"/>
      <c r="P236" s="8"/>
      <c r="R236" s="8"/>
    </row>
    <row r="237" spans="1:18" x14ac:dyDescent="0.25">
      <c r="I237" s="24" t="s">
        <v>326</v>
      </c>
      <c r="J237" s="23">
        <f>I235+K235+M235+O235+Q235</f>
        <v>2445192.2600000002</v>
      </c>
      <c r="K237" s="25">
        <f>J235+L235+N235+P235+R235</f>
        <v>0.99995878612569067</v>
      </c>
      <c r="L237" s="9"/>
      <c r="N237" s="8"/>
      <c r="P237" s="8"/>
      <c r="R237" s="8"/>
    </row>
    <row r="238" spans="1:18" x14ac:dyDescent="0.25">
      <c r="I238" s="7"/>
      <c r="L238" s="9"/>
      <c r="N238" s="8"/>
      <c r="P238" s="8"/>
      <c r="R238" s="8"/>
    </row>
  </sheetData>
  <mergeCells count="10">
    <mergeCell ref="I5:J5"/>
    <mergeCell ref="K5:L5"/>
    <mergeCell ref="M5:N5"/>
    <mergeCell ref="O5:P5"/>
    <mergeCell ref="Q5:R5"/>
    <mergeCell ref="B1:H1"/>
    <mergeCell ref="B2:H2"/>
    <mergeCell ref="B3:H3"/>
    <mergeCell ref="B4:H4"/>
    <mergeCell ref="I4:R4"/>
  </mergeCells>
  <pageMargins left="0.39370078740157483" right="0.31496062992125984" top="0.39370078740157483" bottom="0.3937007874015748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77FB5-90BB-4DBB-A9C7-05F4BE95AE3B}">
  <dimension ref="B2:E10"/>
  <sheetViews>
    <sheetView workbookViewId="0">
      <selection sqref="A1:F12"/>
    </sheetView>
  </sheetViews>
  <sheetFormatPr defaultRowHeight="15" x14ac:dyDescent="0.25"/>
  <cols>
    <col min="4" max="4" width="15.85546875" bestFit="1" customWidth="1"/>
    <col min="5" max="5" width="12.5703125" bestFit="1" customWidth="1"/>
  </cols>
  <sheetData>
    <row r="2" spans="2:5" ht="15.75" thickBot="1" x14ac:dyDescent="0.3"/>
    <row r="3" spans="2:5" ht="15.75" thickBot="1" x14ac:dyDescent="0.3">
      <c r="B3" s="42" t="s">
        <v>327</v>
      </c>
      <c r="C3" s="43"/>
      <c r="D3" s="43"/>
      <c r="E3" s="44"/>
    </row>
    <row r="4" spans="2:5" ht="15.75" thickBot="1" x14ac:dyDescent="0.3">
      <c r="B4" s="26" t="s">
        <v>328</v>
      </c>
      <c r="C4" s="27" t="s">
        <v>329</v>
      </c>
      <c r="D4" s="27" t="s">
        <v>330</v>
      </c>
      <c r="E4" s="27" t="s">
        <v>331</v>
      </c>
    </row>
    <row r="5" spans="2:5" ht="15.75" thickBot="1" x14ac:dyDescent="0.3">
      <c r="B5" s="28">
        <v>1</v>
      </c>
      <c r="C5" s="29" t="s">
        <v>332</v>
      </c>
      <c r="D5" s="30">
        <f>Planilha2!I235</f>
        <v>190327.076</v>
      </c>
      <c r="E5" s="31">
        <f>Planilha2!J235</f>
        <v>7.7834056240555935E-2</v>
      </c>
    </row>
    <row r="6" spans="2:5" ht="15.75" thickBot="1" x14ac:dyDescent="0.3">
      <c r="B6" s="28">
        <v>2</v>
      </c>
      <c r="C6" s="29" t="s">
        <v>333</v>
      </c>
      <c r="D6" s="30">
        <f>Planilha2!K235</f>
        <v>471052.39699999994</v>
      </c>
      <c r="E6" s="31">
        <f>Planilha2!L235</f>
        <v>0.19263637907381437</v>
      </c>
    </row>
    <row r="7" spans="2:5" ht="15.75" thickBot="1" x14ac:dyDescent="0.3">
      <c r="B7" s="28">
        <v>3</v>
      </c>
      <c r="C7" s="29" t="s">
        <v>334</v>
      </c>
      <c r="D7" s="30">
        <f>Planilha2!M235</f>
        <v>381585.50600000005</v>
      </c>
      <c r="E7" s="31">
        <f>Planilha2!N235</f>
        <v>0.15604898871343453</v>
      </c>
    </row>
    <row r="8" spans="2:5" ht="15.75" thickBot="1" x14ac:dyDescent="0.3">
      <c r="B8" s="28">
        <v>4</v>
      </c>
      <c r="C8" s="29" t="s">
        <v>335</v>
      </c>
      <c r="D8" s="30">
        <f>Planilha2!O235</f>
        <v>664505.24100000004</v>
      </c>
      <c r="E8" s="31">
        <f>Planilha2!P235</f>
        <v>0.27174871482887797</v>
      </c>
    </row>
    <row r="9" spans="2:5" ht="15.75" thickBot="1" x14ac:dyDescent="0.3">
      <c r="B9" s="28">
        <v>5</v>
      </c>
      <c r="C9" s="29" t="s">
        <v>336</v>
      </c>
      <c r="D9" s="30">
        <f>Planilha2!Q235</f>
        <v>737722.04</v>
      </c>
      <c r="E9" s="31">
        <f>Planilha2!R235</f>
        <v>0.30169064726900791</v>
      </c>
    </row>
    <row r="10" spans="2:5" ht="15.75" thickBot="1" x14ac:dyDescent="0.3">
      <c r="B10" s="32" t="s">
        <v>10</v>
      </c>
      <c r="C10" s="33" t="str">
        <f>C9</f>
        <v>150 dias</v>
      </c>
      <c r="D10" s="34">
        <f>SUM(D5:D9)</f>
        <v>2445192.2600000002</v>
      </c>
      <c r="E10" s="35">
        <f>SUM(E5:E9)</f>
        <v>0.99995878612569067</v>
      </c>
    </row>
  </sheetData>
  <mergeCells count="1">
    <mergeCell ref="B3:E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Planilha1</vt:lpstr>
      <vt:lpstr>Planilha2</vt:lpstr>
      <vt:lpstr>Planilha3</vt:lpstr>
      <vt:lpstr>Planilha2!Area_de_impressao</vt:lpstr>
      <vt:lpstr>Planilha3!Area_de_impressao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Decio Collatto</dc:creator>
  <cp:lastModifiedBy>Decio Collatto</cp:lastModifiedBy>
  <cp:lastPrinted>2025-05-06T16:28:19Z</cp:lastPrinted>
  <dcterms:created xsi:type="dcterms:W3CDTF">2025-04-28T17:11:02Z</dcterms:created>
  <dcterms:modified xsi:type="dcterms:W3CDTF">2025-07-15T15:27:21Z</dcterms:modified>
</cp:coreProperties>
</file>