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45" windowWidth="20730" windowHeight="10545" tabRatio="812" activeTab="0"/>
  </bookViews>
  <sheets>
    <sheet name="1APAC " sheetId="1" r:id="rId1"/>
    <sheet name="2APAC  Domingos" sheetId="2" r:id="rId2"/>
    <sheet name="3Supervisor" sheetId="3" r:id="rId3"/>
    <sheet name="4Supervisor Domingos" sheetId="4" r:id="rId4"/>
    <sheet name="5APAC noturno" sheetId="5" r:id="rId5"/>
    <sheet name="6APAC  Domingos noturno" sheetId="6" r:id="rId6"/>
    <sheet name="7Supervisor noturno" sheetId="7" r:id="rId7"/>
    <sheet name="8Supervisor Domingos noturno" sheetId="8" r:id="rId8"/>
    <sheet name="9Resumo" sheetId="9" r:id="rId9"/>
    <sheet name="RESUMO_GERAL" sheetId="10" state="hidden" r:id="rId10"/>
    <sheet name="RESSUMO" sheetId="11" state="hidden" r:id="rId11"/>
    <sheet name="RESUMO_GERAL (2)" sheetId="12" state="hidden" r:id="rId12"/>
  </sheets>
  <definedNames>
    <definedName name="_xlnm.Print_Area" localSheetId="0">'1APAC '!$A$1:$I$160</definedName>
    <definedName name="_xlnm.Print_Area" localSheetId="1">'2APAC  Domingos'!$A$1:$I$160</definedName>
    <definedName name="_xlnm.Print_Area" localSheetId="2">'3Supervisor'!$A$1:$I$161</definedName>
    <definedName name="_xlnm.Print_Area" localSheetId="3">'4Supervisor Domingos'!$A$1:$I$161</definedName>
    <definedName name="_xlnm.Print_Area" localSheetId="4">'5APAC noturno'!$A$1:$I$166</definedName>
    <definedName name="_xlnm.Print_Area" localSheetId="5">'6APAC  Domingos noturno'!$A$1:$I$166</definedName>
    <definedName name="_xlnm.Print_Area" localSheetId="6">'7Supervisor noturno'!$A$1:$I$167</definedName>
    <definedName name="_xlnm.Print_Area" localSheetId="7">'8Supervisor Domingos noturno'!$A$1:$I$168</definedName>
    <definedName name="_xlnm.Print_Area" localSheetId="9">'RESUMO_GERAL'!$A$1:$H$57</definedName>
    <definedName name="_xlnm.Print_Area" localSheetId="11">'RESUMO_GERAL (2)'!$A$1:$H$57</definedName>
  </definedNames>
  <calcPr fullCalcOnLoad="1"/>
</workbook>
</file>

<file path=xl/comments1.xml><?xml version="1.0" encoding="utf-8"?>
<comments xmlns="http://schemas.openxmlformats.org/spreadsheetml/2006/main">
  <authors>
    <author>Ilete-Kuhn</author>
    <author>JULIANO DOS SANTOS GREVE</author>
  </authors>
  <commentList>
    <comment ref="B135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I11" authorId="1">
      <text>
        <r>
          <rPr>
            <b/>
            <sz val="9"/>
            <rFont val="Segoe UI"/>
            <family val="2"/>
          </rPr>
          <t>Anexo I da Lei 137 de 2004.</t>
        </r>
      </text>
    </comment>
    <comment ref="I12" authorId="1">
      <text>
        <r>
          <rPr>
            <b/>
            <sz val="9"/>
            <rFont val="Segoe UI"/>
            <family val="2"/>
          </rPr>
          <t>http://www.coleurb.com.br/site/</t>
        </r>
      </text>
    </comment>
  </commentList>
</comments>
</file>

<file path=xl/comments2.xml><?xml version="1.0" encoding="utf-8"?>
<comments xmlns="http://schemas.openxmlformats.org/spreadsheetml/2006/main">
  <authors>
    <author>Ilete-Kuhn</author>
    <author>JULIANO DOS SANTOS GREVE</author>
  </authors>
  <commentList>
    <comment ref="B135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C85" authorId="1">
      <text>
        <r>
          <rPr>
            <b/>
            <sz val="9"/>
            <rFont val="Segoe UI"/>
            <family val="2"/>
          </rPr>
          <t>Proporção correspondente a 5 dias de trabalho no mês de um total de 26 úteis</t>
        </r>
      </text>
    </comment>
    <comment ref="I11" authorId="1">
      <text>
        <r>
          <rPr>
            <b/>
            <sz val="9"/>
            <rFont val="Segoe UI"/>
            <family val="2"/>
          </rPr>
          <t>Anexo I da Lei 137 de 2004.</t>
        </r>
      </text>
    </comment>
    <comment ref="I12" authorId="1">
      <text>
        <r>
          <rPr>
            <b/>
            <sz val="9"/>
            <rFont val="Segoe UI"/>
            <family val="2"/>
          </rPr>
          <t>http://www.coleurb.com.br/site/</t>
        </r>
      </text>
    </comment>
  </commentList>
</comments>
</file>

<file path=xl/comments3.xml><?xml version="1.0" encoding="utf-8"?>
<comments xmlns="http://schemas.openxmlformats.org/spreadsheetml/2006/main">
  <authors>
    <author>Ilete-Kuhn</author>
    <author>JULIANO DOS SANTOS GREVE</author>
  </authors>
  <commentList>
    <comment ref="B136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I11" authorId="1">
      <text>
        <r>
          <rPr>
            <b/>
            <sz val="9"/>
            <rFont val="Segoe UI"/>
            <family val="2"/>
          </rPr>
          <t>Anexo I da Lei 137 de 2004.</t>
        </r>
      </text>
    </comment>
    <comment ref="I13" authorId="1">
      <text>
        <r>
          <rPr>
            <b/>
            <sz val="9"/>
            <rFont val="Segoe UI"/>
            <family val="2"/>
          </rPr>
          <t>http://www.coleurb.com.br/site/</t>
        </r>
      </text>
    </comment>
  </commentList>
</comments>
</file>

<file path=xl/comments4.xml><?xml version="1.0" encoding="utf-8"?>
<comments xmlns="http://schemas.openxmlformats.org/spreadsheetml/2006/main">
  <authors>
    <author>JULIANO DOS SANTOS GREVE</author>
    <author>Ilete-Kuhn</author>
  </authors>
  <commentList>
    <comment ref="C86" authorId="0">
      <text>
        <r>
          <rPr>
            <b/>
            <sz val="9"/>
            <rFont val="Segoe UI"/>
            <family val="2"/>
          </rPr>
          <t>Proporção correspondente a 5 dias de trabalho no mês de um total de 26 úteis</t>
        </r>
      </text>
    </comment>
    <comment ref="B136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I11" authorId="0">
      <text>
        <r>
          <rPr>
            <b/>
            <sz val="9"/>
            <rFont val="Segoe UI"/>
            <family val="2"/>
          </rPr>
          <t>Anexo I da Lei 137 de 2004.</t>
        </r>
      </text>
    </comment>
    <comment ref="I13" authorId="0">
      <text>
        <r>
          <rPr>
            <b/>
            <sz val="9"/>
            <rFont val="Segoe UI"/>
            <family val="2"/>
          </rPr>
          <t>http://www.coleurb.com.br/site/</t>
        </r>
      </text>
    </comment>
  </commentList>
</comments>
</file>

<file path=xl/comments5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9"/>
            <rFont val="Segoe UI"/>
            <family val="2"/>
          </rPr>
          <t>Anexo I da Lei 137 de 2004.</t>
        </r>
      </text>
    </comment>
    <comment ref="I12" authorId="0">
      <text>
        <r>
          <rPr>
            <b/>
            <sz val="9"/>
            <rFont val="Segoe UI"/>
            <family val="2"/>
          </rPr>
          <t>http://www.coleurb.com.br/site/</t>
        </r>
      </text>
    </comment>
    <comment ref="B141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6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9"/>
            <rFont val="Segoe UI"/>
            <family val="2"/>
          </rPr>
          <t>Anexo I da Lei 137 de 2004.</t>
        </r>
      </text>
    </comment>
    <comment ref="I12" authorId="0">
      <text>
        <r>
          <rPr>
            <b/>
            <sz val="9"/>
            <rFont val="Segoe UI"/>
            <family val="2"/>
          </rPr>
          <t>http://www.coleurb.com.br/site/</t>
        </r>
      </text>
    </comment>
    <comment ref="C91" authorId="0">
      <text>
        <r>
          <rPr>
            <b/>
            <sz val="9"/>
            <rFont val="Segoe UI"/>
            <family val="2"/>
          </rPr>
          <t>Proporção correspondente a 5 dias de trabalho no mês de um total de 26 úteis</t>
        </r>
      </text>
    </comment>
    <comment ref="B141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7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9"/>
            <rFont val="Segoe UI"/>
            <family val="2"/>
          </rPr>
          <t>Anexo I da Lei 137 de 2004.</t>
        </r>
      </text>
    </comment>
    <comment ref="I13" authorId="0">
      <text>
        <r>
          <rPr>
            <b/>
            <sz val="9"/>
            <rFont val="Segoe UI"/>
            <family val="2"/>
          </rPr>
          <t>http://www.coleurb.com.br/site/</t>
        </r>
      </text>
    </comment>
    <comment ref="B142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8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9"/>
            <rFont val="Segoe UI"/>
            <family val="2"/>
          </rPr>
          <t>Anexo I da Lei 137 de 2004.</t>
        </r>
      </text>
    </comment>
    <comment ref="I13" authorId="0">
      <text>
        <r>
          <rPr>
            <b/>
            <sz val="9"/>
            <rFont val="Segoe UI"/>
            <family val="2"/>
          </rPr>
          <t>http://www.coleurb.com.br/site/</t>
        </r>
      </text>
    </comment>
    <comment ref="C93" authorId="0">
      <text>
        <r>
          <rPr>
            <b/>
            <sz val="9"/>
            <rFont val="Segoe UI"/>
            <family val="2"/>
          </rPr>
          <t>Proporção correspondente a 5 dias de trabalho no mês de um total de 26 úteis</t>
        </r>
      </text>
    </comment>
    <comment ref="B143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sharedStrings.xml><?xml version="1.0" encoding="utf-8"?>
<sst xmlns="http://schemas.openxmlformats.org/spreadsheetml/2006/main" count="2140" uniqueCount="273">
  <si>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</si>
  <si>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</si>
  <si>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r>
      <t xml:space="preserve">REGIME DE TRIBUTAÇÃO: </t>
    </r>
    <r>
      <rPr>
        <b/>
        <sz val="14"/>
        <color indexed="10"/>
        <rFont val="Calibri"/>
        <family val="2"/>
      </rPr>
      <t>LUCRO REAL</t>
    </r>
  </si>
  <si>
    <t>LICITAÇÃO/EDITAL</t>
  </si>
  <si>
    <t>ABERTURA:</t>
  </si>
  <si>
    <t>Médio</t>
  </si>
  <si>
    <t>Nº Empregado</t>
  </si>
  <si>
    <t>Máximo</t>
  </si>
  <si>
    <t>Salário Normativo CCT</t>
  </si>
  <si>
    <t>ISSQN</t>
  </si>
  <si>
    <t>PORTO ALEGRE</t>
  </si>
  <si>
    <t>Alíquota</t>
  </si>
  <si>
    <t>Vr. Unitário</t>
  </si>
  <si>
    <t>Dias</t>
  </si>
  <si>
    <t>VT p/dia</t>
  </si>
  <si>
    <t>Desconto</t>
  </si>
  <si>
    <t>CCT</t>
  </si>
  <si>
    <t>VA p/dia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</si>
  <si>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</si>
  <si>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</si>
  <si>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</si>
  <si>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</si>
  <si>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</si>
  <si>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</si>
  <si>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</si>
  <si>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</si>
  <si>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</si>
  <si>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</si>
  <si>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</si>
  <si>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</si>
  <si>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</si>
  <si>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</si>
  <si>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</si>
  <si>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</si>
  <si>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</si>
  <si>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</si>
  <si>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</si>
  <si>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</si>
  <si>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</si>
  <si>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</si>
  <si>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</si>
  <si>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</si>
  <si>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</si>
  <si>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</si>
  <si>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</si>
  <si>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</si>
  <si>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</si>
  <si>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</si>
  <si>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</si>
  <si>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</si>
  <si>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</si>
  <si>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</si>
  <si>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</si>
  <si>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</si>
  <si>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</si>
  <si>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</si>
  <si>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</si>
  <si>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</si>
  <si>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</si>
  <si>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</si>
  <si>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</si>
  <si>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</si>
  <si>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</si>
  <si>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</si>
  <si>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</si>
  <si>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</si>
  <si>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</si>
  <si>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</si>
  <si>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</si>
  <si>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</si>
  <si>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</si>
  <si>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</si>
  <si>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</si>
  <si>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</si>
  <si>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</si>
  <si>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</si>
  <si>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</si>
  <si>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</si>
  <si>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</si>
  <si>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</si>
  <si>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</si>
  <si>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</si>
  <si>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</si>
  <si>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Seguro de vida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</si>
  <si>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</si>
  <si>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</si>
  <si>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</si>
  <si>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</si>
  <si>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</si>
  <si>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</si>
  <si>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</si>
  <si>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</si>
  <si>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</si>
  <si>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</si>
  <si>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</si>
  <si>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</si>
  <si>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</si>
  <si>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</si>
  <si>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</si>
  <si>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</si>
  <si>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</si>
  <si>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</si>
  <si>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</si>
  <si>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</si>
  <si>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</si>
  <si>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</si>
  <si>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</si>
  <si>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</si>
  <si>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</si>
  <si>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</si>
  <si>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</si>
  <si>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</si>
  <si>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</si>
  <si>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</si>
  <si>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</si>
  <si>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</si>
  <si>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</si>
  <si>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</si>
  <si>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</si>
  <si>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</si>
  <si>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</si>
  <si>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</si>
  <si>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OUTRO</t>
  </si>
  <si>
    <t>(*)</t>
  </si>
  <si>
    <t>TOTAL</t>
  </si>
  <si>
    <t>TOTAL DO MONTANTE C</t>
  </si>
  <si>
    <t>QUADRO RESUMO</t>
  </si>
  <si>
    <t>Encargos Sociais (II + III + IV + V)</t>
  </si>
  <si>
    <t xml:space="preserve">Total do Montante A </t>
  </si>
  <si>
    <t xml:space="preserve">Total do Montante B 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</si>
  <si>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</si>
  <si>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</si>
  <si>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</si>
  <si>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</si>
  <si>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</si>
  <si>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INSALUBRIDADE</t>
  </si>
  <si>
    <t>Coeficiente L. Presumido</t>
  </si>
  <si>
    <t>Regime de trabalho:</t>
  </si>
  <si>
    <t>SINDICATO/ENTIDADE DE CLASSE</t>
  </si>
  <si>
    <t>Origem do salário</t>
  </si>
  <si>
    <t>Outras observações:</t>
  </si>
  <si>
    <t>Quantidade de HORAS/MÊS</t>
  </si>
  <si>
    <t>Categoria/Posto de Trabalho-CBO</t>
  </si>
  <si>
    <t>GUAIBA</t>
  </si>
  <si>
    <t>CAXIAS DO SUL</t>
  </si>
  <si>
    <t>SANTANA DO LIVRAMENTO</t>
  </si>
  <si>
    <t>SANTA CRUZ DO SUL</t>
  </si>
  <si>
    <t>POSTO</t>
  </si>
  <si>
    <t>CIDADE</t>
  </si>
  <si>
    <t>SINDICATO</t>
  </si>
  <si>
    <t>DEPLAN-CELIC.</t>
  </si>
  <si>
    <t>SERVENTE LIMPEZA</t>
  </si>
  <si>
    <t>OSORIO</t>
  </si>
  <si>
    <t>ERECHIM</t>
  </si>
  <si>
    <t>FREDERICO WESTPHALEN</t>
  </si>
  <si>
    <t>SERV_LIMP_GUAIBA</t>
  </si>
  <si>
    <t>SERV_LIMP_OSORIO</t>
  </si>
  <si>
    <t>SERVENTE_LIMPEZA_POA</t>
  </si>
  <si>
    <t>PLANILHA</t>
  </si>
  <si>
    <t>CHS</t>
  </si>
  <si>
    <t>VLR MENSAL</t>
  </si>
  <si>
    <t>QTD</t>
  </si>
  <si>
    <t>CHM</t>
  </si>
  <si>
    <t>CONVENCAO</t>
  </si>
  <si>
    <t>CHM=CARGA HORARIA MENSAL</t>
  </si>
  <si>
    <t>QTD=QUANTIDADE DE POSTOS</t>
  </si>
  <si>
    <t>Renato Coelho Caierão, em 26/12/2016</t>
  </si>
  <si>
    <t>ALEGRETE</t>
  </si>
  <si>
    <t>BAGE</t>
  </si>
  <si>
    <t>CACHOEIRA DO SUL</t>
  </si>
  <si>
    <t>CRUZ ALTA</t>
  </si>
  <si>
    <t>ENCANTADO</t>
  </si>
  <si>
    <t>SANANDUVA</t>
  </si>
  <si>
    <t>SÃO BORJA</t>
  </si>
  <si>
    <t>SÃO FRANCISCO DE PAULA</t>
  </si>
  <si>
    <t>SÃO LUIZ GONZAGA</t>
  </si>
  <si>
    <t>SOLEDADE</t>
  </si>
  <si>
    <t>TAPES</t>
  </si>
  <si>
    <t>TRES PASSOS</t>
  </si>
  <si>
    <t>VACARIA</t>
  </si>
  <si>
    <t>SERV_LIMP_ALEGRETE</t>
  </si>
  <si>
    <t>SERV_LIMP_BAGE</t>
  </si>
  <si>
    <t>SERV_LIMP_BENTO_GONCALVES</t>
  </si>
  <si>
    <t>SERV_LIMP_CACHOEIRA_SUL</t>
  </si>
  <si>
    <t>SERV_LIMP_CAXIAS_SUL</t>
  </si>
  <si>
    <t>SERV_LIMP_CRUZ_ALTA</t>
  </si>
  <si>
    <t>SERV_LIMP_ENCANTADO</t>
  </si>
  <si>
    <t>SERV_LIMP_ERECHIM</t>
  </si>
  <si>
    <t>SERV_LIMP_FRED_WESTP</t>
  </si>
  <si>
    <t>SERV_LIMP_SANANDUVA</t>
  </si>
  <si>
    <t>SERV_LIMP_STA_CRUZ_SUL</t>
  </si>
  <si>
    <t>SERV_LIMP_LIVRAMENTO</t>
  </si>
  <si>
    <t>SERVENTE_LIMPEZA_SAO_BORJA</t>
  </si>
  <si>
    <t>SERVENTE_LIMPEZA_SAO_FRAN_PAULA</t>
  </si>
  <si>
    <t>SERVENTE_LIMPEZA_SAO_LUIZ_GONZ</t>
  </si>
  <si>
    <t>SERV_LIMP_SOLEDADE</t>
  </si>
  <si>
    <t>SERVENTE_LIMPEZA_TAPES</t>
  </si>
  <si>
    <t>SERVENTE_LIMPEZA_TRES_PASSOS</t>
  </si>
  <si>
    <t>SERV_LIMP_VACARIA</t>
  </si>
  <si>
    <t>TELEFONISTA</t>
  </si>
  <si>
    <t>TELEFONISTA_6_H_POA</t>
  </si>
  <si>
    <t>CHS=CARGA HORARIA SEMANAL</t>
  </si>
  <si>
    <t>BENTO GONÇALVES</t>
  </si>
  <si>
    <t>CCT MTE RS000087/2017</t>
  </si>
  <si>
    <t>CCT MTE RS000086/2017</t>
  </si>
  <si>
    <t>CCT MTE RS000103/2017</t>
  </si>
  <si>
    <t>CCT MTE RS000105/2017</t>
  </si>
  <si>
    <t>Renato Coelho Caierao - 183537801</t>
  </si>
  <si>
    <t>Assessor Técnico - 30/01/2017</t>
  </si>
  <si>
    <t>LOTE 01</t>
  </si>
  <si>
    <t>TOTAL LOTE 01</t>
  </si>
  <si>
    <t>LOTE 02</t>
  </si>
  <si>
    <t>TOTAL LOTE 02</t>
  </si>
  <si>
    <t>TOTAL GERAL</t>
  </si>
  <si>
    <t>Assessor Técnico - 21/02/2017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</si>
  <si>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</si>
  <si>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Materiais/Equipamentos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</si>
  <si>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</si>
  <si>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</si>
  <si>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Remuneração (I)</t>
  </si>
  <si>
    <t>Demais Custos realtivos a Norma Coletiva ou Disposições Legais (VI)</t>
  </si>
  <si>
    <t>Despesas Diretas (I)</t>
  </si>
  <si>
    <t>Despesas Indiretas (II)</t>
  </si>
  <si>
    <t>Lucro (III)</t>
  </si>
  <si>
    <t>Tributos (I)</t>
  </si>
  <si>
    <t>Subtotal</t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</si>
  <si>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18ª CCT SINDASSEIO-RS Alínea C</t>
    </r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</si>
  <si>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18ª CCT SINDASSEIO-RS Alíneas A ou B</t>
    </r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</si>
  <si>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</si>
  <si>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r>
      <t>Coef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</si>
  <si>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Segunda faixa: Receita Bruta em 12 meses De 180.000,01 a 360.000,00- Alíquota de 9,00%</t>
  </si>
  <si>
    <t>Função</t>
  </si>
  <si>
    <t>Postos</t>
  </si>
  <si>
    <t>Valor Total</t>
  </si>
  <si>
    <t>-</t>
  </si>
  <si>
    <t>Quadro Resumo Mensal</t>
  </si>
  <si>
    <t>Jornada</t>
  </si>
  <si>
    <t>MEMÓRIA DE CÁLCULO DO VALE ALIMENTAÇÃO</t>
  </si>
  <si>
    <t>MEMÓRIA DE CÁLCULO DO VALE REFEIÇÃO</t>
  </si>
  <si>
    <t>Agente de Proteção da Aviação Civil</t>
  </si>
  <si>
    <t>Segunda a Sábado - 6 horas/dia</t>
  </si>
  <si>
    <t>CCT MTE RS000040/2018</t>
  </si>
  <si>
    <t>Tarifa Transporte</t>
  </si>
  <si>
    <t xml:space="preserve">Vale Alimentação - Cláusula 12ª </t>
  </si>
  <si>
    <t>Vale Refeição - Cláusula 11ª</t>
  </si>
  <si>
    <t>Vales por mês</t>
  </si>
  <si>
    <t>Domingos - 6 horas/dia</t>
  </si>
  <si>
    <t>Vale Refeição</t>
  </si>
  <si>
    <t>Adicional Supervisor (IN 02/2008 MPOG SLTI)</t>
  </si>
  <si>
    <t>Função Supervisor</t>
  </si>
  <si>
    <t>APAC</t>
  </si>
  <si>
    <t>Supervisor</t>
  </si>
  <si>
    <t>Segunda a Domingo - 6 horas</t>
  </si>
  <si>
    <t>Vale -Transporte</t>
  </si>
  <si>
    <t>Vale - Alimentação</t>
  </si>
  <si>
    <t>18/1800-0000454-8</t>
  </si>
  <si>
    <t>Passo Fundo</t>
  </si>
  <si>
    <t>Turno</t>
  </si>
  <si>
    <t>Diurno</t>
  </si>
  <si>
    <t>17h às 23h</t>
  </si>
  <si>
    <t>Nº horas</t>
  </si>
  <si>
    <t>Vr. Hora</t>
  </si>
  <si>
    <t>Reduzida Noturna</t>
  </si>
  <si>
    <t xml:space="preserve">Adicional Noturno </t>
  </si>
  <si>
    <t>Integração RSRF (20%) sobre H. Extra Red. Noturna e Adic Noturno</t>
  </si>
  <si>
    <r>
      <rPr>
        <b/>
        <sz val="8"/>
        <color indexed="8"/>
        <rFont val="Calibri"/>
        <family val="2"/>
      </rPr>
      <t xml:space="preserve">Reduzida Noturna 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Horas Reduzidas:</t>
    </r>
    <r>
      <rPr>
        <sz val="8"/>
        <color indexed="8"/>
        <rFont val="Calibri"/>
        <family val="2"/>
      </rPr>
      <t xml:space="preserve"> 60/52,5=1,143 x 1h noturnas = 1,143h
1,143h - 1h =  0,143h X 26 dias = </t>
    </r>
    <r>
      <rPr>
        <b/>
        <sz val="8"/>
        <color indexed="8"/>
        <rFont val="Calibri"/>
        <family val="2"/>
      </rPr>
      <t>3,714 horas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Valor hora:</t>
    </r>
    <r>
      <rPr>
        <sz val="8"/>
        <color indexed="8"/>
        <rFont val="Calibri"/>
        <family val="2"/>
      </rPr>
      <t xml:space="preserve"> R$ 6,99 + 50% (H.Extra) = </t>
    </r>
    <r>
      <rPr>
        <b/>
        <sz val="8"/>
        <color indexed="8"/>
        <rFont val="Calibri"/>
        <family val="2"/>
      </rPr>
      <t>R$ 10,480</t>
    </r>
  </si>
  <si>
    <t xml:space="preserve">Adicional Noturno 20% </t>
  </si>
  <si>
    <t>Segunda a Sábado - 17h às 23h</t>
  </si>
  <si>
    <t>Domingos - 17h às 23h</t>
  </si>
  <si>
    <r>
      <rPr>
        <b/>
        <sz val="8"/>
        <color indexed="8"/>
        <rFont val="Calibri"/>
        <family val="2"/>
      </rPr>
      <t xml:space="preserve">Reduzida Noturna 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Horas Reduzidas:</t>
    </r>
    <r>
      <rPr>
        <sz val="8"/>
        <color indexed="8"/>
        <rFont val="Calibri"/>
        <family val="2"/>
      </rPr>
      <t xml:space="preserve"> 60/52,5=1,143 x 1h noturnas = 1,143h
1,143h - 1h =  0,143h X 5 dias = </t>
    </r>
    <r>
      <rPr>
        <b/>
        <sz val="8"/>
        <color indexed="8"/>
        <rFont val="Calibri"/>
        <family val="2"/>
      </rPr>
      <t>0,714 horas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Valor hora:</t>
    </r>
    <r>
      <rPr>
        <sz val="8"/>
        <color indexed="8"/>
        <rFont val="Calibri"/>
        <family val="2"/>
      </rPr>
      <t xml:space="preserve"> R$ 6,99 + 50% (H.Extra) = </t>
    </r>
    <r>
      <rPr>
        <b/>
        <sz val="8"/>
        <color indexed="8"/>
        <rFont val="Calibri"/>
        <family val="2"/>
      </rPr>
      <t>R$ 10,480</t>
    </r>
  </si>
  <si>
    <t>Supervisor - Agente de Proteção da Aviação Civil</t>
  </si>
  <si>
    <r>
      <rPr>
        <b/>
        <sz val="8"/>
        <color indexed="8"/>
        <rFont val="Calibri"/>
        <family val="2"/>
      </rPr>
      <t>Adicional Noturno: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Horas:</t>
    </r>
    <r>
      <rPr>
        <sz val="8"/>
        <color indexed="8"/>
        <rFont val="Calibri"/>
        <family val="2"/>
      </rPr>
      <t xml:space="preserve"> 60/52,5 = 1,143 x 1h = 1,143h X 26 dias = </t>
    </r>
    <r>
      <rPr>
        <b/>
        <sz val="8"/>
        <color indexed="8"/>
        <rFont val="Calibri"/>
        <family val="2"/>
      </rPr>
      <t>29,714 horas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Valor hora:</t>
    </r>
    <r>
      <rPr>
        <sz val="8"/>
        <color indexed="8"/>
        <rFont val="Calibri"/>
        <family val="2"/>
      </rPr>
      <t xml:space="preserve"> R$ 6,99 X 50</t>
    </r>
    <r>
      <rPr>
        <sz val="8"/>
        <color indexed="8"/>
        <rFont val="Calibri"/>
        <family val="2"/>
      </rPr>
      <t>% (noturno)</t>
    </r>
    <r>
      <rPr>
        <sz val="8"/>
        <color indexed="8"/>
        <rFont val="Calibri"/>
        <family val="2"/>
      </rPr>
      <t xml:space="preserve"> = </t>
    </r>
    <r>
      <rPr>
        <b/>
        <sz val="8"/>
        <color indexed="8"/>
        <rFont val="Calibri"/>
        <family val="2"/>
      </rPr>
      <t>R$ 3,493</t>
    </r>
  </si>
  <si>
    <r>
      <rPr>
        <b/>
        <sz val="8"/>
        <color indexed="8"/>
        <rFont val="Calibri"/>
        <family val="2"/>
      </rPr>
      <t>Adicional Noturno: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Horas:</t>
    </r>
    <r>
      <rPr>
        <sz val="8"/>
        <color indexed="8"/>
        <rFont val="Calibri"/>
        <family val="2"/>
      </rPr>
      <t xml:space="preserve"> 60/52,5 = 1,143 x 1h = 1,143h X 5 dias = </t>
    </r>
    <r>
      <rPr>
        <b/>
        <sz val="8"/>
        <color indexed="8"/>
        <rFont val="Calibri"/>
        <family val="2"/>
      </rPr>
      <t>5,714 horas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Valor hora:</t>
    </r>
    <r>
      <rPr>
        <sz val="8"/>
        <color indexed="8"/>
        <rFont val="Calibri"/>
        <family val="2"/>
      </rPr>
      <t xml:space="preserve"> R$ 6,99 X 50</t>
    </r>
    <r>
      <rPr>
        <sz val="8"/>
        <color indexed="8"/>
        <rFont val="Calibri"/>
        <family val="2"/>
      </rPr>
      <t>% (noturno)</t>
    </r>
    <r>
      <rPr>
        <sz val="8"/>
        <color indexed="8"/>
        <rFont val="Calibri"/>
        <family val="2"/>
      </rPr>
      <t xml:space="preserve"> = </t>
    </r>
    <r>
      <rPr>
        <b/>
        <sz val="8"/>
        <color indexed="8"/>
        <rFont val="Calibri"/>
        <family val="2"/>
      </rPr>
      <t>R$ 3,493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</si>
</sst>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  <numFmt numFmtId="167" formatCode="000000&quot;-&quot;0000&quot;/&quot;00&quot;.&quot;0"/>
    <numFmt numFmtId="168" formatCode="0.0000"/>
    <numFmt numFmtId="169" formatCode="0.000"/>
    <numFmt numFmtId="170" formatCode="_-* #,##0.000_-;\-* #,##0.000_-;_-* &quot;-&quot;??_-;_-@_-"/>
    <numFmt numFmtId="171" formatCode="#,##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i/>
      <sz val="8"/>
      <color indexed="8"/>
      <name val="Calibri"/>
      <family val="2"/>
    </font>
    <font>
      <b/>
      <sz val="9"/>
      <name val="Segoe U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color indexed="10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0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Calibri"/>
      <family val="2"/>
    </font>
    <font>
      <i/>
      <sz val="8"/>
      <color theme="1"/>
      <name val="Calibri"/>
      <family val="2"/>
    </font>
    <font>
      <b/>
      <sz val="14"/>
      <color rgb="FFFF0000"/>
      <name val="Calibri"/>
      <family val="2"/>
    </font>
    <font>
      <b/>
      <i/>
      <sz val="6"/>
      <color theme="1"/>
      <name val="Calibri"/>
      <family val="2"/>
    </font>
    <font>
      <sz val="8"/>
      <color rgb="FFFF0000"/>
      <name val="Calibri"/>
      <family val="2"/>
    </font>
    <font>
      <sz val="7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4">
    <xf numFmtId="0" fontId="0" fillId="0" borderId="0" xfId="0" applyFont="1" applyAlignment="1">
      <alignment/>
    </xf>
    <xf numFmtId="164" fontId="69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5" borderId="11" xfId="0" applyFont="1" applyFill="1" applyBorder="1" applyAlignment="1">
      <alignment horizontal="center" vertical="center" wrapText="1"/>
    </xf>
    <xf numFmtId="164" fontId="69" fillId="0" borderId="11" xfId="0" applyNumberFormat="1" applyFont="1" applyBorder="1" applyAlignment="1">
      <alignment horizontal="center" vertical="center" wrapText="1"/>
    </xf>
    <xf numFmtId="4" fontId="69" fillId="0" borderId="11" xfId="0" applyNumberFormat="1" applyFont="1" applyBorder="1" applyAlignment="1">
      <alignment horizontal="center" vertical="center" wrapText="1"/>
    </xf>
    <xf numFmtId="2" fontId="69" fillId="0" borderId="0" xfId="0" applyNumberFormat="1" applyFont="1" applyAlignment="1">
      <alignment horizontal="center" vertical="center" wrapText="1"/>
    </xf>
    <xf numFmtId="164" fontId="71" fillId="0" borderId="11" xfId="0" applyNumberFormat="1" applyFont="1" applyBorder="1" applyAlignment="1">
      <alignment horizontal="center" vertical="center" wrapText="1"/>
    </xf>
    <xf numFmtId="2" fontId="72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3" fillId="0" borderId="0" xfId="0" applyFont="1" applyAlignment="1" quotePrefix="1">
      <alignment horizontal="center" vertical="center" wrapText="1"/>
    </xf>
    <xf numFmtId="2" fontId="71" fillId="0" borderId="0" xfId="0" applyNumberFormat="1" applyFont="1" applyAlignment="1">
      <alignment horizontal="center" vertical="center" wrapText="1"/>
    </xf>
    <xf numFmtId="165" fontId="69" fillId="0" borderId="0" xfId="0" applyNumberFormat="1" applyFont="1" applyAlignment="1">
      <alignment horizontal="center" vertical="center" wrapText="1"/>
    </xf>
    <xf numFmtId="164" fontId="71" fillId="34" borderId="11" xfId="0" applyNumberFormat="1" applyFont="1" applyFill="1" applyBorder="1" applyAlignment="1">
      <alignment horizontal="center" vertical="center" wrapText="1"/>
    </xf>
    <xf numFmtId="4" fontId="71" fillId="34" borderId="11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164" fontId="71" fillId="0" borderId="0" xfId="0" applyNumberFormat="1" applyFont="1" applyBorder="1" applyAlignment="1">
      <alignment horizontal="center" vertical="center" wrapText="1"/>
    </xf>
    <xf numFmtId="4" fontId="71" fillId="0" borderId="0" xfId="0" applyNumberFormat="1" applyFont="1" applyBorder="1" applyAlignment="1">
      <alignment horizontal="center" vertical="center" wrapText="1"/>
    </xf>
    <xf numFmtId="9" fontId="69" fillId="0" borderId="11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2" fontId="72" fillId="0" borderId="0" xfId="0" applyNumberFormat="1" applyFont="1" applyBorder="1" applyAlignment="1">
      <alignment horizontal="center" vertical="center" wrapText="1"/>
    </xf>
    <xf numFmtId="9" fontId="72" fillId="0" borderId="0" xfId="0" applyNumberFormat="1" applyFont="1" applyBorder="1" applyAlignment="1">
      <alignment horizontal="center" vertical="center" wrapText="1"/>
    </xf>
    <xf numFmtId="4" fontId="72" fillId="0" borderId="0" xfId="0" applyNumberFormat="1" applyFont="1" applyBorder="1" applyAlignment="1">
      <alignment horizontal="center" vertical="center" wrapText="1"/>
    </xf>
    <xf numFmtId="1" fontId="69" fillId="0" borderId="11" xfId="0" applyNumberFormat="1" applyFont="1" applyBorder="1" applyAlignment="1">
      <alignment horizontal="center" vertical="center" wrapText="1"/>
    </xf>
    <xf numFmtId="164" fontId="71" fillId="13" borderId="11" xfId="0" applyNumberFormat="1" applyFont="1" applyFill="1" applyBorder="1" applyAlignment="1">
      <alignment horizontal="center" vertical="center" wrapText="1"/>
    </xf>
    <xf numFmtId="4" fontId="71" fillId="13" borderId="11" xfId="0" applyNumberFormat="1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164" fontId="71" fillId="33" borderId="0" xfId="0" applyNumberFormat="1" applyFont="1" applyFill="1" applyBorder="1" applyAlignment="1">
      <alignment horizontal="center" vertical="center" wrapText="1"/>
    </xf>
    <xf numFmtId="4" fontId="71" fillId="33" borderId="0" xfId="0" applyNumberFormat="1" applyFont="1" applyFill="1" applyBorder="1" applyAlignment="1">
      <alignment horizontal="center" vertical="center" wrapText="1"/>
    </xf>
    <xf numFmtId="2" fontId="69" fillId="33" borderId="0" xfId="0" applyNumberFormat="1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4" fontId="71" fillId="35" borderId="11" xfId="0" applyNumberFormat="1" applyFont="1" applyFill="1" applyBorder="1" applyAlignment="1">
      <alignment horizontal="center" vertical="center" wrapText="1"/>
    </xf>
    <xf numFmtId="9" fontId="70" fillId="25" borderId="11" xfId="0" applyNumberFormat="1" applyFont="1" applyFill="1" applyBorder="1" applyAlignment="1" quotePrefix="1">
      <alignment horizontal="center" vertical="center" wrapText="1"/>
    </xf>
    <xf numFmtId="2" fontId="70" fillId="35" borderId="11" xfId="0" applyNumberFormat="1" applyFont="1" applyFill="1" applyBorder="1" applyAlignment="1" quotePrefix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2" fontId="74" fillId="33" borderId="11" xfId="0" applyNumberFormat="1" applyFont="1" applyFill="1" applyBorder="1" applyAlignment="1">
      <alignment horizontal="center" vertical="center" wrapText="1"/>
    </xf>
    <xf numFmtId="10" fontId="74" fillId="33" borderId="11" xfId="0" applyNumberFormat="1" applyFont="1" applyFill="1" applyBorder="1" applyAlignment="1">
      <alignment horizontal="center" vertical="center" wrapText="1"/>
    </xf>
    <xf numFmtId="164" fontId="74" fillId="0" borderId="0" xfId="0" applyNumberFormat="1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69" fillId="35" borderId="11" xfId="0" applyFont="1" applyFill="1" applyBorder="1" applyAlignment="1">
      <alignment horizontal="center" vertical="center" wrapText="1"/>
    </xf>
    <xf numFmtId="10" fontId="69" fillId="35" borderId="11" xfId="0" applyNumberFormat="1" applyFont="1" applyFill="1" applyBorder="1" applyAlignment="1">
      <alignment horizontal="center" vertical="center" wrapText="1"/>
    </xf>
    <xf numFmtId="49" fontId="69" fillId="35" borderId="11" xfId="0" applyNumberFormat="1" applyFont="1" applyFill="1" applyBorder="1" applyAlignment="1">
      <alignment horizontal="center" vertical="center" wrapText="1"/>
    </xf>
    <xf numFmtId="49" fontId="71" fillId="35" borderId="11" xfId="0" applyNumberFormat="1" applyFont="1" applyFill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10" fontId="70" fillId="35" borderId="11" xfId="0" applyNumberFormat="1" applyFont="1" applyFill="1" applyBorder="1" applyAlignment="1">
      <alignment horizontal="center" vertical="center" wrapText="1"/>
    </xf>
    <xf numFmtId="0" fontId="75" fillId="0" borderId="0" xfId="0" applyFont="1" applyAlignment="1" quotePrefix="1">
      <alignment horizontal="center" vertical="center" wrapText="1"/>
    </xf>
    <xf numFmtId="4" fontId="70" fillId="0" borderId="11" xfId="0" applyNumberFormat="1" applyFont="1" applyBorder="1" applyAlignment="1">
      <alignment horizontal="center" vertical="center" wrapText="1"/>
    </xf>
    <xf numFmtId="164" fontId="71" fillId="0" borderId="0" xfId="0" applyNumberFormat="1" applyFont="1" applyAlignment="1">
      <alignment horizontal="center" vertical="center" wrapText="1"/>
    </xf>
    <xf numFmtId="4" fontId="69" fillId="0" borderId="0" xfId="0" applyNumberFormat="1" applyFont="1" applyAlignment="1">
      <alignment horizontal="center" vertical="center" wrapText="1"/>
    </xf>
    <xf numFmtId="4" fontId="69" fillId="10" borderId="11" xfId="0" applyNumberFormat="1" applyFont="1" applyFill="1" applyBorder="1" applyAlignment="1">
      <alignment horizontal="center" vertical="center" wrapText="1"/>
    </xf>
    <xf numFmtId="4" fontId="71" fillId="10" borderId="11" xfId="0" applyNumberFormat="1" applyFont="1" applyFill="1" applyBorder="1" applyAlignment="1">
      <alignment horizontal="center" vertical="center" wrapText="1"/>
    </xf>
    <xf numFmtId="0" fontId="76" fillId="0" borderId="0" xfId="51" applyFont="1">
      <alignment/>
      <protection/>
    </xf>
    <xf numFmtId="0" fontId="76" fillId="0" borderId="0" xfId="51" applyFont="1" applyAlignment="1">
      <alignment horizontal="center"/>
      <protection/>
    </xf>
    <xf numFmtId="0" fontId="57" fillId="0" borderId="0" xfId="44" applyAlignment="1" applyProtection="1">
      <alignment/>
      <protection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77" fillId="0" borderId="0" xfId="0" applyFont="1" applyAlignment="1">
      <alignment/>
    </xf>
    <xf numFmtId="4" fontId="0" fillId="0" borderId="0" xfId="0" applyNumberFormat="1" applyAlignment="1">
      <alignment/>
    </xf>
    <xf numFmtId="0" fontId="76" fillId="0" borderId="13" xfId="51" applyFont="1" applyFill="1" applyBorder="1">
      <alignment/>
      <protection/>
    </xf>
    <xf numFmtId="0" fontId="0" fillId="0" borderId="13" xfId="0" applyFill="1" applyBorder="1" applyAlignment="1">
      <alignment/>
    </xf>
    <xf numFmtId="0" fontId="76" fillId="0" borderId="14" xfId="51" applyFont="1" applyFill="1" applyBorder="1" applyAlignment="1">
      <alignment horizontal="center"/>
      <protection/>
    </xf>
    <xf numFmtId="0" fontId="57" fillId="0" borderId="15" xfId="44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6" fillId="0" borderId="0" xfId="51" applyFont="1" applyBorder="1" applyAlignment="1">
      <alignment horizontal="center"/>
      <protection/>
    </xf>
    <xf numFmtId="166" fontId="0" fillId="0" borderId="16" xfId="0" applyNumberFormat="1" applyBorder="1" applyAlignment="1">
      <alignment/>
    </xf>
    <xf numFmtId="0" fontId="78" fillId="0" borderId="17" xfId="0" applyFont="1" applyFill="1" applyBorder="1" applyAlignment="1">
      <alignment/>
    </xf>
    <xf numFmtId="0" fontId="76" fillId="0" borderId="18" xfId="51" applyFont="1" applyBorder="1">
      <alignment/>
      <protection/>
    </xf>
    <xf numFmtId="0" fontId="76" fillId="0" borderId="13" xfId="51" applyFont="1" applyBorder="1">
      <alignment/>
      <protection/>
    </xf>
    <xf numFmtId="0" fontId="79" fillId="0" borderId="19" xfId="44" applyFont="1" applyBorder="1" applyAlignment="1" applyProtection="1">
      <alignment/>
      <protection/>
    </xf>
    <xf numFmtId="0" fontId="78" fillId="0" borderId="18" xfId="0" applyFont="1" applyFill="1" applyBorder="1" applyAlignment="1">
      <alignment/>
    </xf>
    <xf numFmtId="0" fontId="78" fillId="0" borderId="18" xfId="0" applyFont="1" applyFill="1" applyBorder="1" applyAlignment="1">
      <alignment horizontal="center"/>
    </xf>
    <xf numFmtId="0" fontId="78" fillId="0" borderId="2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78" fillId="0" borderId="19" xfId="0" applyFont="1" applyFill="1" applyBorder="1" applyAlignment="1">
      <alignment/>
    </xf>
    <xf numFmtId="166" fontId="78" fillId="0" borderId="20" xfId="0" applyNumberFormat="1" applyFont="1" applyFill="1" applyBorder="1" applyAlignment="1">
      <alignment/>
    </xf>
    <xf numFmtId="0" fontId="81" fillId="0" borderId="0" xfId="44" applyFont="1" applyAlignment="1" applyProtection="1">
      <alignment/>
      <protection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166" fontId="76" fillId="0" borderId="0" xfId="0" applyNumberFormat="1" applyFont="1" applyAlignment="1">
      <alignment/>
    </xf>
    <xf numFmtId="0" fontId="76" fillId="0" borderId="13" xfId="0" applyFont="1" applyFill="1" applyBorder="1" applyAlignment="1">
      <alignment/>
    </xf>
    <xf numFmtId="0" fontId="76" fillId="0" borderId="13" xfId="0" applyFont="1" applyFill="1" applyBorder="1" applyAlignment="1">
      <alignment horizontal="center"/>
    </xf>
    <xf numFmtId="166" fontId="76" fillId="0" borderId="14" xfId="0" applyNumberFormat="1" applyFont="1" applyFill="1" applyBorder="1" applyAlignment="1">
      <alignment/>
    </xf>
    <xf numFmtId="0" fontId="81" fillId="0" borderId="15" xfId="44" applyFont="1" applyFill="1" applyBorder="1" applyAlignment="1" applyProtection="1">
      <alignment/>
      <protection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166" fontId="76" fillId="0" borderId="16" xfId="0" applyNumberFormat="1" applyFont="1" applyFill="1" applyBorder="1" applyAlignment="1">
      <alignment/>
    </xf>
    <xf numFmtId="0" fontId="69" fillId="0" borderId="0" xfId="0" applyFont="1" applyAlignment="1">
      <alignment/>
    </xf>
    <xf numFmtId="166" fontId="69" fillId="0" borderId="0" xfId="0" applyNumberFormat="1" applyFont="1" applyAlignment="1">
      <alignment/>
    </xf>
    <xf numFmtId="0" fontId="82" fillId="0" borderId="0" xfId="0" applyFont="1" applyAlignment="1">
      <alignment/>
    </xf>
    <xf numFmtId="0" fontId="69" fillId="10" borderId="11" xfId="0" applyFont="1" applyFill="1" applyBorder="1" applyAlignment="1">
      <alignment horizontal="center" vertical="center" wrapText="1"/>
    </xf>
    <xf numFmtId="10" fontId="69" fillId="0" borderId="11" xfId="0" applyNumberFormat="1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4" fillId="33" borderId="11" xfId="0" applyFont="1" applyFill="1" applyBorder="1" applyAlignment="1" quotePrefix="1">
      <alignment horizontal="center" vertical="center" wrapText="1"/>
    </xf>
    <xf numFmtId="4" fontId="69" fillId="33" borderId="11" xfId="0" applyNumberFormat="1" applyFont="1" applyFill="1" applyBorder="1" applyAlignment="1">
      <alignment horizontal="center" vertical="center" wrapText="1"/>
    </xf>
    <xf numFmtId="2" fontId="69" fillId="0" borderId="11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7" fillId="0" borderId="0" xfId="44" applyFill="1" applyAlignment="1" applyProtection="1">
      <alignment horizontal="center" vertical="center" wrapText="1"/>
      <protection/>
    </xf>
    <xf numFmtId="0" fontId="69" fillId="0" borderId="0" xfId="0" applyFont="1" applyFill="1" applyAlignment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/>
    </xf>
    <xf numFmtId="0" fontId="69" fillId="0" borderId="12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69" fillId="0" borderId="21" xfId="0" applyFont="1" applyBorder="1" applyAlignment="1">
      <alignment vertical="center" wrapText="1"/>
    </xf>
    <xf numFmtId="0" fontId="69" fillId="0" borderId="23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0" borderId="21" xfId="0" applyFont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168" fontId="69" fillId="33" borderId="11" xfId="0" applyNumberFormat="1" applyFont="1" applyFill="1" applyBorder="1" applyAlignment="1">
      <alignment horizontal="center" vertical="center" wrapText="1"/>
    </xf>
    <xf numFmtId="168" fontId="71" fillId="33" borderId="11" xfId="0" applyNumberFormat="1" applyFont="1" applyFill="1" applyBorder="1" applyAlignment="1">
      <alignment horizontal="center" vertical="center" wrapText="1"/>
    </xf>
    <xf numFmtId="4" fontId="69" fillId="34" borderId="11" xfId="0" applyNumberFormat="1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9" fontId="69" fillId="34" borderId="11" xfId="0" applyNumberFormat="1" applyFont="1" applyFill="1" applyBorder="1" applyAlignment="1">
      <alignment horizontal="center" vertical="center" wrapText="1"/>
    </xf>
    <xf numFmtId="1" fontId="69" fillId="34" borderId="11" xfId="0" applyNumberFormat="1" applyFont="1" applyFill="1" applyBorder="1" applyAlignment="1">
      <alignment horizontal="center" vertical="center" wrapText="1"/>
    </xf>
    <xf numFmtId="2" fontId="69" fillId="34" borderId="11" xfId="0" applyNumberFormat="1" applyFont="1" applyFill="1" applyBorder="1" applyAlignment="1">
      <alignment horizontal="center" vertical="center" wrapText="1"/>
    </xf>
    <xf numFmtId="10" fontId="69" fillId="34" borderId="11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84" fillId="33" borderId="11" xfId="0" applyFont="1" applyFill="1" applyBorder="1" applyAlignment="1" quotePrefix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2" fillId="0" borderId="0" xfId="0" applyFont="1" applyAlignment="1">
      <alignment/>
    </xf>
    <xf numFmtId="44" fontId="0" fillId="0" borderId="11" xfId="0" applyNumberFormat="1" applyBorder="1" applyAlignment="1">
      <alignment/>
    </xf>
    <xf numFmtId="44" fontId="68" fillId="0" borderId="11" xfId="0" applyNumberFormat="1" applyFont="1" applyBorder="1" applyAlignment="1">
      <alignment/>
    </xf>
    <xf numFmtId="0" fontId="69" fillId="34" borderId="11" xfId="0" applyFont="1" applyFill="1" applyBorder="1" applyAlignment="1">
      <alignment horizontal="center" vertical="center" wrapText="1"/>
    </xf>
    <xf numFmtId="0" fontId="32" fillId="37" borderId="11" xfId="0" applyFont="1" applyFill="1" applyBorder="1" applyAlignment="1">
      <alignment horizontal="center"/>
    </xf>
    <xf numFmtId="0" fontId="68" fillId="37" borderId="11" xfId="0" applyFont="1" applyFill="1" applyBorder="1" applyAlignment="1">
      <alignment horizontal="center"/>
    </xf>
    <xf numFmtId="0" fontId="68" fillId="0" borderId="11" xfId="0" applyFont="1" applyFill="1" applyBorder="1" applyAlignment="1">
      <alignment/>
    </xf>
    <xf numFmtId="0" fontId="70" fillId="0" borderId="11" xfId="0" applyFont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/>
    </xf>
    <xf numFmtId="2" fontId="69" fillId="0" borderId="11" xfId="0" applyNumberFormat="1" applyFont="1" applyBorder="1" applyAlignment="1">
      <alignment horizontal="center" vertical="center" wrapText="1"/>
    </xf>
    <xf numFmtId="0" fontId="74" fillId="33" borderId="11" xfId="0" applyFont="1" applyFill="1" applyBorder="1" applyAlignment="1" quotePrefix="1">
      <alignment horizontal="center" vertical="center" wrapText="1"/>
    </xf>
    <xf numFmtId="4" fontId="69" fillId="33" borderId="11" xfId="0" applyNumberFormat="1" applyFont="1" applyFill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10" fontId="69" fillId="0" borderId="11" xfId="0" applyNumberFormat="1" applyFont="1" applyBorder="1" applyAlignment="1">
      <alignment horizontal="center" vertical="center" wrapText="1"/>
    </xf>
    <xf numFmtId="0" fontId="69" fillId="10" borderId="11" xfId="0" applyFont="1" applyFill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1" fontId="69" fillId="0" borderId="0" xfId="0" applyNumberFormat="1" applyFont="1" applyBorder="1" applyAlignment="1">
      <alignment horizontal="center" vertical="center" wrapText="1"/>
    </xf>
    <xf numFmtId="10" fontId="69" fillId="0" borderId="0" xfId="0" applyNumberFormat="1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69" fillId="10" borderId="11" xfId="0" applyFont="1" applyFill="1" applyBorder="1" applyAlignment="1">
      <alignment horizontal="center" vertical="center" wrapText="1"/>
    </xf>
    <xf numFmtId="10" fontId="69" fillId="0" borderId="11" xfId="0" applyNumberFormat="1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4" fillId="33" borderId="11" xfId="0" applyFont="1" applyFill="1" applyBorder="1" applyAlignment="1" quotePrefix="1">
      <alignment horizontal="center" vertical="center" wrapText="1"/>
    </xf>
    <xf numFmtId="4" fontId="69" fillId="33" borderId="11" xfId="0" applyNumberFormat="1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/>
    </xf>
    <xf numFmtId="2" fontId="69" fillId="0" borderId="11" xfId="0" applyNumberFormat="1" applyFont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165" fontId="69" fillId="34" borderId="11" xfId="0" applyNumberFormat="1" applyFont="1" applyFill="1" applyBorder="1" applyAlignment="1">
      <alignment horizontal="center" vertical="center" wrapText="1"/>
    </xf>
    <xf numFmtId="0" fontId="69" fillId="34" borderId="26" xfId="0" applyFont="1" applyFill="1" applyBorder="1" applyAlignment="1">
      <alignment horizontal="center" vertical="center" wrapText="1"/>
    </xf>
    <xf numFmtId="170" fontId="69" fillId="0" borderId="0" xfId="65" applyNumberFormat="1" applyFont="1" applyAlignment="1">
      <alignment horizontal="center" vertical="center" wrapText="1"/>
    </xf>
    <xf numFmtId="169" fontId="69" fillId="34" borderId="26" xfId="0" applyNumberFormat="1" applyFont="1" applyFill="1" applyBorder="1" applyAlignment="1">
      <alignment horizontal="center" vertical="center" wrapText="1"/>
    </xf>
    <xf numFmtId="9" fontId="69" fillId="0" borderId="0" xfId="0" applyNumberFormat="1" applyFont="1" applyAlignment="1">
      <alignment horizontal="center" vertical="center" wrapText="1"/>
    </xf>
    <xf numFmtId="4" fontId="35" fillId="33" borderId="11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43" fontId="69" fillId="0" borderId="0" xfId="65" applyFont="1" applyAlignment="1">
      <alignment horizontal="center" vertical="center" wrapText="1"/>
    </xf>
    <xf numFmtId="171" fontId="69" fillId="0" borderId="0" xfId="0" applyNumberFormat="1" applyFont="1" applyAlignment="1">
      <alignment horizontal="center" vertical="center" wrapText="1"/>
    </xf>
    <xf numFmtId="171" fontId="69" fillId="34" borderId="26" xfId="0" applyNumberFormat="1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167" fontId="5" fillId="33" borderId="11" xfId="0" applyNumberFormat="1" applyFont="1" applyFill="1" applyBorder="1" applyAlignment="1">
      <alignment horizontal="center" vertical="center" wrapText="1"/>
    </xf>
    <xf numFmtId="0" fontId="87" fillId="35" borderId="11" xfId="0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 vertical="center" wrapText="1"/>
    </xf>
    <xf numFmtId="0" fontId="88" fillId="5" borderId="12" xfId="0" applyFont="1" applyFill="1" applyBorder="1" applyAlignment="1">
      <alignment horizontal="center" vertical="center" wrapText="1"/>
    </xf>
    <xf numFmtId="0" fontId="88" fillId="5" borderId="21" xfId="0" applyFont="1" applyFill="1" applyBorder="1" applyAlignment="1">
      <alignment horizontal="center" vertical="center" wrapText="1"/>
    </xf>
    <xf numFmtId="0" fontId="88" fillId="5" borderId="22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2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left" vertical="center" wrapText="1"/>
    </xf>
    <xf numFmtId="0" fontId="69" fillId="0" borderId="28" xfId="0" applyFont="1" applyBorder="1" applyAlignment="1">
      <alignment horizontal="left" vertical="center" wrapText="1"/>
    </xf>
    <xf numFmtId="0" fontId="69" fillId="0" borderId="30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left" vertical="center" wrapText="1"/>
    </xf>
    <xf numFmtId="0" fontId="89" fillId="0" borderId="21" xfId="0" applyFont="1" applyBorder="1" applyAlignment="1">
      <alignment horizontal="justify" vertical="center" wrapText="1"/>
    </xf>
    <xf numFmtId="0" fontId="89" fillId="0" borderId="24" xfId="0" applyFont="1" applyBorder="1" applyAlignment="1">
      <alignment horizontal="left" vertical="center" wrapText="1"/>
    </xf>
    <xf numFmtId="0" fontId="89" fillId="0" borderId="28" xfId="0" applyFont="1" applyBorder="1" applyAlignment="1">
      <alignment horizontal="left" vertical="center" wrapText="1"/>
    </xf>
    <xf numFmtId="0" fontId="71" fillId="35" borderId="11" xfId="0" applyFont="1" applyFill="1" applyBorder="1" applyAlignment="1">
      <alignment horizontal="center" vertical="center" wrapText="1"/>
    </xf>
    <xf numFmtId="166" fontId="69" fillId="0" borderId="11" xfId="0" applyNumberFormat="1" applyFont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/>
    </xf>
    <xf numFmtId="0" fontId="69" fillId="0" borderId="22" xfId="0" applyFont="1" applyBorder="1" applyAlignment="1">
      <alignment horizontal="left" vertical="center"/>
    </xf>
    <xf numFmtId="2" fontId="69" fillId="0" borderId="11" xfId="0" applyNumberFormat="1" applyFont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9" fillId="0" borderId="22" xfId="0" applyFont="1" applyBorder="1" applyAlignment="1">
      <alignment horizontal="center" vertical="center" wrapText="1"/>
    </xf>
    <xf numFmtId="1" fontId="69" fillId="0" borderId="12" xfId="0" applyNumberFormat="1" applyFont="1" applyBorder="1" applyAlignment="1">
      <alignment horizontal="center" vertical="center" wrapText="1"/>
    </xf>
    <xf numFmtId="1" fontId="69" fillId="0" borderId="22" xfId="0" applyNumberFormat="1" applyFont="1" applyBorder="1" applyAlignment="1">
      <alignment horizontal="center" vertical="center" wrapText="1"/>
    </xf>
    <xf numFmtId="0" fontId="70" fillId="25" borderId="12" xfId="0" applyFont="1" applyFill="1" applyBorder="1" applyAlignment="1">
      <alignment vertical="top" wrapText="1"/>
    </xf>
    <xf numFmtId="0" fontId="70" fillId="25" borderId="21" xfId="0" applyFont="1" applyFill="1" applyBorder="1" applyAlignment="1" quotePrefix="1">
      <alignment vertical="top" wrapText="1"/>
    </xf>
    <xf numFmtId="0" fontId="70" fillId="25" borderId="22" xfId="0" applyFont="1" applyFill="1" applyBorder="1" applyAlignment="1" quotePrefix="1">
      <alignment vertical="top" wrapText="1"/>
    </xf>
    <xf numFmtId="0" fontId="74" fillId="33" borderId="11" xfId="0" applyFont="1" applyFill="1" applyBorder="1" applyAlignment="1" quotePrefix="1">
      <alignment horizontal="center" vertical="center" wrapText="1"/>
    </xf>
    <xf numFmtId="4" fontId="69" fillId="33" borderId="11" xfId="0" applyNumberFormat="1" applyFont="1" applyFill="1" applyBorder="1" applyAlignment="1">
      <alignment horizontal="center" vertical="center" wrapText="1"/>
    </xf>
    <xf numFmtId="0" fontId="90" fillId="0" borderId="28" xfId="0" applyFont="1" applyBorder="1" applyAlignment="1">
      <alignment horizontal="left" vertical="center" wrapText="1"/>
    </xf>
    <xf numFmtId="0" fontId="70" fillId="25" borderId="11" xfId="0" applyFont="1" applyFill="1" applyBorder="1" applyAlignment="1" quotePrefix="1">
      <alignment horizontal="center" vertical="center" wrapText="1"/>
    </xf>
    <xf numFmtId="4" fontId="69" fillId="0" borderId="12" xfId="0" applyNumberFormat="1" applyFont="1" applyBorder="1" applyAlignment="1">
      <alignment horizontal="center" vertical="center" wrapText="1"/>
    </xf>
    <xf numFmtId="4" fontId="69" fillId="0" borderId="22" xfId="0" applyNumberFormat="1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4" fontId="71" fillId="0" borderId="12" xfId="0" applyNumberFormat="1" applyFont="1" applyBorder="1" applyAlignment="1">
      <alignment horizontal="center" vertical="center" wrapText="1"/>
    </xf>
    <xf numFmtId="10" fontId="69" fillId="0" borderId="11" xfId="0" applyNumberFormat="1" applyFont="1" applyBorder="1" applyAlignment="1">
      <alignment horizontal="center" vertical="center" wrapText="1"/>
    </xf>
    <xf numFmtId="0" fontId="70" fillId="35" borderId="11" xfId="0" applyFont="1" applyFill="1" applyBorder="1" applyAlignment="1" quotePrefix="1">
      <alignment horizontal="left" vertical="center" wrapText="1"/>
    </xf>
    <xf numFmtId="0" fontId="74" fillId="0" borderId="11" xfId="0" applyFont="1" applyBorder="1" applyAlignment="1" quotePrefix="1">
      <alignment horizontal="left" vertical="center" wrapText="1"/>
    </xf>
    <xf numFmtId="0" fontId="89" fillId="0" borderId="0" xfId="0" applyFont="1" applyBorder="1" applyAlignment="1">
      <alignment horizontal="left" vertical="center" wrapText="1"/>
    </xf>
    <xf numFmtId="0" fontId="71" fillId="35" borderId="11" xfId="0" applyFont="1" applyFill="1" applyBorder="1" applyAlignment="1" quotePrefix="1">
      <alignment horizontal="center" vertical="center" wrapText="1"/>
    </xf>
    <xf numFmtId="0" fontId="69" fillId="0" borderId="11" xfId="0" applyFont="1" applyBorder="1" applyAlignment="1" quotePrefix="1">
      <alignment horizontal="center" vertical="center" wrapText="1"/>
    </xf>
    <xf numFmtId="0" fontId="70" fillId="11" borderId="11" xfId="0" applyFont="1" applyFill="1" applyBorder="1" applyAlignment="1">
      <alignment horizontal="center" vertical="center" wrapText="1"/>
    </xf>
    <xf numFmtId="0" fontId="71" fillId="13" borderId="12" xfId="0" applyFont="1" applyFill="1" applyBorder="1" applyAlignment="1">
      <alignment horizontal="center" vertical="center" wrapText="1"/>
    </xf>
    <xf numFmtId="0" fontId="71" fillId="13" borderId="21" xfId="0" applyFont="1" applyFill="1" applyBorder="1" applyAlignment="1">
      <alignment horizontal="center" vertical="center" wrapText="1"/>
    </xf>
    <xf numFmtId="0" fontId="71" fillId="13" borderId="22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left" vertical="center" wrapText="1"/>
    </xf>
    <xf numFmtId="10" fontId="70" fillId="0" borderId="11" xfId="0" applyNumberFormat="1" applyFont="1" applyBorder="1" applyAlignment="1">
      <alignment horizontal="center" vertical="center" wrapText="1"/>
    </xf>
    <xf numFmtId="0" fontId="74" fillId="0" borderId="28" xfId="0" applyFont="1" applyBorder="1" applyAlignment="1">
      <alignment horizontal="left" vertical="center" wrapText="1"/>
    </xf>
    <xf numFmtId="0" fontId="71" fillId="10" borderId="12" xfId="0" applyFont="1" applyFill="1" applyBorder="1" applyAlignment="1">
      <alignment horizontal="center" vertical="center" wrapText="1"/>
    </xf>
    <xf numFmtId="0" fontId="71" fillId="10" borderId="21" xfId="0" applyFont="1" applyFill="1" applyBorder="1" applyAlignment="1">
      <alignment horizontal="center" vertical="center" wrapText="1"/>
    </xf>
    <xf numFmtId="0" fontId="71" fillId="10" borderId="22" xfId="0" applyFont="1" applyFill="1" applyBorder="1" applyAlignment="1">
      <alignment horizontal="center" vertical="center" wrapText="1"/>
    </xf>
    <xf numFmtId="0" fontId="69" fillId="10" borderId="11" xfId="0" applyFont="1" applyFill="1" applyBorder="1" applyAlignment="1">
      <alignment horizontal="center" vertical="center" wrapText="1"/>
    </xf>
    <xf numFmtId="0" fontId="70" fillId="10" borderId="11" xfId="0" applyFont="1" applyFill="1" applyBorder="1" applyAlignment="1">
      <alignment horizontal="center" vertical="center" wrapText="1"/>
    </xf>
    <xf numFmtId="0" fontId="69" fillId="10" borderId="12" xfId="0" applyFont="1" applyFill="1" applyBorder="1" applyAlignment="1">
      <alignment horizontal="left" vertical="center" wrapText="1"/>
    </xf>
    <xf numFmtId="0" fontId="69" fillId="10" borderId="21" xfId="0" applyFont="1" applyFill="1" applyBorder="1" applyAlignment="1">
      <alignment horizontal="left" vertical="center" wrapText="1"/>
    </xf>
    <xf numFmtId="0" fontId="69" fillId="10" borderId="22" xfId="0" applyFont="1" applyFill="1" applyBorder="1" applyAlignment="1">
      <alignment horizontal="left" vertical="center" wrapText="1"/>
    </xf>
    <xf numFmtId="169" fontId="69" fillId="0" borderId="12" xfId="0" applyNumberFormat="1" applyFont="1" applyBorder="1" applyAlignment="1">
      <alignment horizontal="center" vertical="center" wrapText="1"/>
    </xf>
    <xf numFmtId="169" fontId="69" fillId="0" borderId="22" xfId="0" applyNumberFormat="1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9" borderId="0" xfId="0" applyFont="1" applyFill="1" applyBorder="1" applyAlignment="1">
      <alignment horizontal="left" vertical="center" wrapText="1"/>
    </xf>
    <xf numFmtId="0" fontId="68" fillId="14" borderId="11" xfId="0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3"/>
  <dimension ref="A1:S160"/>
  <sheetViews>
    <sheetView tabSelected="1" view="pageBreakPreview" zoomScale="130" zoomScaleNormal="130" zoomScaleSheetLayoutView="130" zoomScalePageLayoutView="0" workbookViewId="0" topLeftCell="A1">
      <selection activeCell="I111" sqref="I111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K1" s="105"/>
      <c r="L1" s="106"/>
      <c r="M1" s="106"/>
      <c r="N1" s="106"/>
    </row>
    <row r="2" spans="1:14" ht="22.5" customHeight="1">
      <c r="A2" s="179" t="s">
        <v>1</v>
      </c>
      <c r="B2" s="179"/>
      <c r="C2" s="180" t="s">
        <v>255</v>
      </c>
      <c r="D2" s="180"/>
      <c r="E2" s="181" t="s">
        <v>2</v>
      </c>
      <c r="F2" s="181"/>
      <c r="G2" s="181"/>
      <c r="H2" s="181"/>
      <c r="I2" s="181"/>
      <c r="K2" s="107"/>
      <c r="L2" s="106"/>
      <c r="M2" s="106"/>
      <c r="N2" s="106"/>
    </row>
    <row r="3" spans="1:14" ht="11.25" customHeight="1">
      <c r="A3" s="179" t="s">
        <v>3</v>
      </c>
      <c r="B3" s="179"/>
      <c r="C3" s="2"/>
      <c r="D3" s="3"/>
      <c r="E3" s="4" t="s">
        <v>4</v>
      </c>
      <c r="F3" s="2"/>
      <c r="G3" s="3"/>
      <c r="H3" s="3"/>
      <c r="I3" s="3"/>
      <c r="K3" s="106"/>
      <c r="L3" s="106"/>
      <c r="M3" s="106"/>
      <c r="N3" s="106"/>
    </row>
    <row r="4" spans="11:14" ht="4.5" customHeight="1">
      <c r="K4" s="106"/>
      <c r="L4" s="106"/>
      <c r="M4" s="106"/>
      <c r="N4" s="106"/>
    </row>
    <row r="5" spans="1:14" ht="18.75" customHeight="1">
      <c r="A5" s="115" t="s">
        <v>142</v>
      </c>
      <c r="B5" s="116"/>
      <c r="C5" s="116"/>
      <c r="D5" s="113" t="s">
        <v>239</v>
      </c>
      <c r="E5" s="108"/>
      <c r="F5" s="118"/>
      <c r="G5" s="182" t="s">
        <v>141</v>
      </c>
      <c r="H5" s="182"/>
      <c r="I5" s="123">
        <f>6*6*5</f>
        <v>180</v>
      </c>
      <c r="K5" s="156"/>
      <c r="L5" s="106"/>
      <c r="M5" s="106"/>
      <c r="N5" s="106"/>
    </row>
    <row r="6" spans="1:14" ht="13.5" customHeight="1">
      <c r="A6" s="109" t="s">
        <v>137</v>
      </c>
      <c r="B6" s="117"/>
      <c r="C6" s="112"/>
      <c r="D6" s="110" t="s">
        <v>240</v>
      </c>
      <c r="E6" s="114"/>
      <c r="F6" s="114"/>
      <c r="G6" s="182" t="s">
        <v>135</v>
      </c>
      <c r="H6" s="119" t="s">
        <v>5</v>
      </c>
      <c r="I6" s="124">
        <v>0.2</v>
      </c>
      <c r="K6" s="106"/>
      <c r="L6" s="106"/>
      <c r="M6" s="106"/>
      <c r="N6" s="106"/>
    </row>
    <row r="7" spans="1:14" ht="25.5" customHeight="1">
      <c r="A7" s="110" t="s">
        <v>138</v>
      </c>
      <c r="B7" s="111"/>
      <c r="C7" s="112"/>
      <c r="D7" s="110"/>
      <c r="E7" s="114"/>
      <c r="F7" s="114"/>
      <c r="G7" s="182"/>
      <c r="H7" s="119" t="s">
        <v>6</v>
      </c>
      <c r="I7" s="125">
        <v>0</v>
      </c>
      <c r="K7" s="106"/>
      <c r="L7" s="106"/>
      <c r="M7" s="106"/>
      <c r="N7" s="106"/>
    </row>
    <row r="8" spans="1:9" ht="14.25" customHeight="1">
      <c r="A8" s="110" t="s">
        <v>139</v>
      </c>
      <c r="B8" s="111"/>
      <c r="C8" s="112"/>
      <c r="D8" s="110" t="s">
        <v>241</v>
      </c>
      <c r="E8" s="114"/>
      <c r="F8" s="114"/>
      <c r="G8" s="182"/>
      <c r="H8" s="119" t="s">
        <v>7</v>
      </c>
      <c r="I8" s="124">
        <v>0.4</v>
      </c>
    </row>
    <row r="9" spans="1:9" ht="24.75" customHeight="1">
      <c r="A9" s="110" t="s">
        <v>140</v>
      </c>
      <c r="B9" s="111"/>
      <c r="C9" s="112"/>
      <c r="D9" s="113" t="s">
        <v>256</v>
      </c>
      <c r="E9" s="114"/>
      <c r="F9" s="114"/>
      <c r="G9" s="182"/>
      <c r="H9" s="119" t="s">
        <v>6</v>
      </c>
      <c r="I9" s="136">
        <v>0</v>
      </c>
    </row>
    <row r="10" spans="1:11" ht="23.25" customHeight="1">
      <c r="A10" s="192" t="s">
        <v>8</v>
      </c>
      <c r="B10" s="193"/>
      <c r="C10" s="193"/>
      <c r="D10" s="193"/>
      <c r="E10" s="193"/>
      <c r="F10" s="193"/>
      <c r="G10" s="119"/>
      <c r="H10" s="119">
        <v>210</v>
      </c>
      <c r="I10" s="122">
        <v>1467.15</v>
      </c>
      <c r="J10"/>
      <c r="K10"/>
    </row>
    <row r="11" spans="1:11" ht="15" customHeight="1">
      <c r="A11" s="184" t="s">
        <v>9</v>
      </c>
      <c r="B11" s="194"/>
      <c r="C11" s="194"/>
      <c r="D11" s="194"/>
      <c r="E11" s="194"/>
      <c r="F11" s="194"/>
      <c r="G11" s="119" t="str">
        <f>D9</f>
        <v>Passo Fundo</v>
      </c>
      <c r="H11" s="119" t="s">
        <v>11</v>
      </c>
      <c r="I11" s="169">
        <v>0.02</v>
      </c>
      <c r="J11"/>
      <c r="K11"/>
    </row>
    <row r="12" spans="1:11" ht="15" customHeight="1">
      <c r="A12" s="195" t="s">
        <v>242</v>
      </c>
      <c r="B12" s="196"/>
      <c r="C12" s="196"/>
      <c r="D12" s="196"/>
      <c r="E12" s="196"/>
      <c r="F12" s="196"/>
      <c r="G12" s="182" t="s">
        <v>16</v>
      </c>
      <c r="H12" s="119" t="s">
        <v>12</v>
      </c>
      <c r="I12" s="126">
        <v>3.65</v>
      </c>
      <c r="J12"/>
      <c r="K12"/>
    </row>
    <row r="13" spans="1:9" ht="11.25">
      <c r="A13" s="197"/>
      <c r="B13" s="198"/>
      <c r="C13" s="198"/>
      <c r="D13" s="198"/>
      <c r="E13" s="198"/>
      <c r="F13" s="198"/>
      <c r="G13" s="182"/>
      <c r="H13" s="119" t="s">
        <v>13</v>
      </c>
      <c r="I13" s="119">
        <v>26</v>
      </c>
    </row>
    <row r="14" spans="1:9" ht="11.25">
      <c r="A14" s="197"/>
      <c r="B14" s="198"/>
      <c r="C14" s="198"/>
      <c r="D14" s="198"/>
      <c r="E14" s="198"/>
      <c r="F14" s="198"/>
      <c r="G14" s="182"/>
      <c r="H14" s="119" t="s">
        <v>14</v>
      </c>
      <c r="I14" s="119">
        <v>2</v>
      </c>
    </row>
    <row r="15" spans="1:9" ht="11.25">
      <c r="A15" s="192"/>
      <c r="B15" s="193"/>
      <c r="C15" s="193"/>
      <c r="D15" s="193"/>
      <c r="E15" s="193"/>
      <c r="F15" s="193"/>
      <c r="G15" s="182"/>
      <c r="H15" s="119" t="s">
        <v>15</v>
      </c>
      <c r="I15" s="124">
        <v>0.06</v>
      </c>
    </row>
    <row r="16" spans="1:9" ht="11.25" customHeight="1">
      <c r="A16" s="183" t="s">
        <v>244</v>
      </c>
      <c r="B16" s="183"/>
      <c r="C16" s="183"/>
      <c r="D16" s="183"/>
      <c r="E16" s="183"/>
      <c r="F16" s="184"/>
      <c r="G16" s="182" t="s">
        <v>16</v>
      </c>
      <c r="H16" s="119" t="s">
        <v>12</v>
      </c>
      <c r="I16" s="126">
        <v>19.89</v>
      </c>
    </row>
    <row r="17" spans="1:9" ht="11.25" customHeight="1">
      <c r="A17" s="183"/>
      <c r="B17" s="183"/>
      <c r="C17" s="183"/>
      <c r="D17" s="183"/>
      <c r="E17" s="183"/>
      <c r="F17" s="184"/>
      <c r="G17" s="182"/>
      <c r="H17" s="119" t="s">
        <v>13</v>
      </c>
      <c r="I17" s="125">
        <f>I13</f>
        <v>26</v>
      </c>
    </row>
    <row r="18" spans="1:9" ht="11.25" customHeight="1">
      <c r="A18" s="183"/>
      <c r="B18" s="183"/>
      <c r="C18" s="183"/>
      <c r="D18" s="183"/>
      <c r="E18" s="183"/>
      <c r="F18" s="184"/>
      <c r="G18" s="182"/>
      <c r="H18" s="119" t="s">
        <v>17</v>
      </c>
      <c r="I18" s="125">
        <v>1</v>
      </c>
    </row>
    <row r="19" spans="1:9" ht="11.25">
      <c r="A19" s="183"/>
      <c r="B19" s="183"/>
      <c r="C19" s="183"/>
      <c r="D19" s="183"/>
      <c r="E19" s="183"/>
      <c r="F19" s="184"/>
      <c r="G19" s="182"/>
      <c r="H19" s="119" t="s">
        <v>15</v>
      </c>
      <c r="I19" s="127">
        <v>0.2</v>
      </c>
    </row>
    <row r="20" spans="1:9" ht="22.5">
      <c r="A20" s="183" t="s">
        <v>243</v>
      </c>
      <c r="B20" s="183"/>
      <c r="C20" s="183"/>
      <c r="D20" s="183"/>
      <c r="E20" s="183"/>
      <c r="F20" s="184"/>
      <c r="G20" s="119" t="s">
        <v>16</v>
      </c>
      <c r="H20" s="119" t="s">
        <v>18</v>
      </c>
      <c r="I20" s="126">
        <v>389.97</v>
      </c>
    </row>
    <row r="21" spans="1:9" ht="11.25">
      <c r="A21" s="183" t="s">
        <v>19</v>
      </c>
      <c r="B21" s="183"/>
      <c r="C21" s="183"/>
      <c r="D21" s="183"/>
      <c r="E21" s="183"/>
      <c r="F21" s="184"/>
      <c r="G21" s="119"/>
      <c r="H21" s="119" t="s">
        <v>11</v>
      </c>
      <c r="I21" s="127">
        <v>0.2</v>
      </c>
    </row>
    <row r="22" ht="4.5" customHeight="1"/>
    <row r="23" spans="1:9" ht="17.25" customHeight="1">
      <c r="A23" s="185" t="s">
        <v>20</v>
      </c>
      <c r="B23" s="185"/>
      <c r="C23" s="185"/>
      <c r="D23" s="185"/>
      <c r="E23" s="185"/>
      <c r="F23" s="185"/>
      <c r="G23" s="185"/>
      <c r="H23" s="185"/>
      <c r="I23" s="185"/>
    </row>
    <row r="24" spans="1:9" ht="45">
      <c r="A24" s="6" t="s">
        <v>21</v>
      </c>
      <c r="B24" s="186" t="s">
        <v>22</v>
      </c>
      <c r="C24" s="187"/>
      <c r="D24" s="187"/>
      <c r="E24" s="187"/>
      <c r="F24" s="187"/>
      <c r="G24" s="188"/>
      <c r="H24" s="6" t="s">
        <v>23</v>
      </c>
      <c r="I24" s="6" t="s">
        <v>24</v>
      </c>
    </row>
    <row r="25" spans="1:9" ht="15" customHeight="1">
      <c r="A25" s="99">
        <v>1</v>
      </c>
      <c r="B25" s="189" t="s">
        <v>25</v>
      </c>
      <c r="C25" s="190"/>
      <c r="D25" s="190"/>
      <c r="E25" s="190"/>
      <c r="F25" s="190"/>
      <c r="G25" s="191"/>
      <c r="H25" s="7">
        <f>I25/$I$31</f>
        <v>1</v>
      </c>
      <c r="I25" s="8">
        <f>I10/H10*I5</f>
        <v>1257.557142857143</v>
      </c>
    </row>
    <row r="26" spans="1:10" ht="15" customHeight="1">
      <c r="A26" s="99">
        <v>2</v>
      </c>
      <c r="B26" s="189" t="s">
        <v>266</v>
      </c>
      <c r="C26" s="190"/>
      <c r="D26" s="190"/>
      <c r="E26" s="190"/>
      <c r="F26" s="190"/>
      <c r="G26" s="191"/>
      <c r="H26" s="7">
        <f>I26/$I$31</f>
        <v>0</v>
      </c>
      <c r="I26" s="101">
        <v>0</v>
      </c>
      <c r="J26" s="9"/>
    </row>
    <row r="27" spans="1:9" ht="15" customHeight="1">
      <c r="A27" s="99">
        <v>3</v>
      </c>
      <c r="B27" s="189" t="s">
        <v>26</v>
      </c>
      <c r="C27" s="190"/>
      <c r="D27" s="190"/>
      <c r="E27" s="190"/>
      <c r="F27" s="190"/>
      <c r="G27" s="191"/>
      <c r="H27" s="7">
        <f>I27/$I$31</f>
        <v>0</v>
      </c>
      <c r="I27" s="8">
        <v>0</v>
      </c>
    </row>
    <row r="28" spans="1:9" ht="15" customHeight="1">
      <c r="A28" s="199">
        <v>4</v>
      </c>
      <c r="B28" s="201" t="s">
        <v>227</v>
      </c>
      <c r="C28" s="201"/>
      <c r="D28" s="201"/>
      <c r="E28" s="201"/>
      <c r="F28" s="201"/>
      <c r="G28" s="201"/>
      <c r="H28" s="7">
        <f>I28/$I$31</f>
        <v>0</v>
      </c>
      <c r="I28" s="8">
        <f>I6*I7*I10</f>
        <v>0</v>
      </c>
    </row>
    <row r="29" spans="1:9" ht="15" customHeight="1">
      <c r="A29" s="200"/>
      <c r="B29" s="202" t="s">
        <v>226</v>
      </c>
      <c r="C29" s="203"/>
      <c r="D29" s="203"/>
      <c r="E29" s="203"/>
      <c r="F29" s="203"/>
      <c r="G29" s="204"/>
      <c r="H29" s="7">
        <f>I29/$I$31</f>
        <v>0</v>
      </c>
      <c r="I29" s="8">
        <f>(I8*I10*I9)</f>
        <v>0</v>
      </c>
    </row>
    <row r="30" spans="1:9" ht="15" customHeight="1">
      <c r="A30" s="99">
        <v>5</v>
      </c>
      <c r="B30" s="189" t="s">
        <v>19</v>
      </c>
      <c r="C30" s="190"/>
      <c r="D30" s="190"/>
      <c r="E30" s="190"/>
      <c r="F30" s="190"/>
      <c r="G30" s="191"/>
      <c r="H30" s="7">
        <f>I30/$I$31</f>
        <v>0</v>
      </c>
      <c r="I30" s="8">
        <v>0</v>
      </c>
    </row>
    <row r="31" spans="1:10" s="12" customFormat="1" ht="15" customHeight="1">
      <c r="A31" s="205" t="s">
        <v>27</v>
      </c>
      <c r="B31" s="206"/>
      <c r="C31" s="206"/>
      <c r="D31" s="206"/>
      <c r="E31" s="206"/>
      <c r="F31" s="206"/>
      <c r="G31" s="207"/>
      <c r="H31" s="10">
        <f>SUM(H25:H30)</f>
        <v>1</v>
      </c>
      <c r="I31" s="98">
        <f>SUM(I25:I30)</f>
        <v>1257.557142857143</v>
      </c>
      <c r="J31" s="11"/>
    </row>
    <row r="32" ht="4.5" customHeight="1"/>
    <row r="33" spans="1:9" ht="33.75" customHeight="1">
      <c r="A33" s="6" t="s">
        <v>28</v>
      </c>
      <c r="B33" s="186" t="s">
        <v>29</v>
      </c>
      <c r="C33" s="187"/>
      <c r="D33" s="187"/>
      <c r="E33" s="187"/>
      <c r="F33" s="187"/>
      <c r="G33" s="188"/>
      <c r="H33" s="6" t="s">
        <v>23</v>
      </c>
      <c r="I33" s="6" t="s">
        <v>24</v>
      </c>
    </row>
    <row r="34" spans="1:9" ht="15" customHeight="1">
      <c r="A34" s="99">
        <v>1</v>
      </c>
      <c r="B34" s="189" t="s">
        <v>30</v>
      </c>
      <c r="C34" s="190"/>
      <c r="D34" s="190"/>
      <c r="E34" s="190"/>
      <c r="F34" s="190"/>
      <c r="G34" s="191"/>
      <c r="H34" s="7">
        <v>0.2</v>
      </c>
      <c r="I34" s="8">
        <f>$I$31*H34</f>
        <v>251.5114285714286</v>
      </c>
    </row>
    <row r="35" spans="1:9" ht="15" customHeight="1">
      <c r="A35" s="99">
        <v>2</v>
      </c>
      <c r="B35" s="189" t="s">
        <v>31</v>
      </c>
      <c r="C35" s="190"/>
      <c r="D35" s="190"/>
      <c r="E35" s="190"/>
      <c r="F35" s="190"/>
      <c r="G35" s="191"/>
      <c r="H35" s="7">
        <v>0.015</v>
      </c>
      <c r="I35" s="8">
        <f aca="true" t="shared" si="0" ref="I35:I41">$I$31*H35</f>
        <v>18.863357142857144</v>
      </c>
    </row>
    <row r="36" spans="1:9" ht="15" customHeight="1">
      <c r="A36" s="99">
        <v>3</v>
      </c>
      <c r="B36" s="189" t="s">
        <v>32</v>
      </c>
      <c r="C36" s="190"/>
      <c r="D36" s="190"/>
      <c r="E36" s="190"/>
      <c r="F36" s="190"/>
      <c r="G36" s="191"/>
      <c r="H36" s="7">
        <v>0.01</v>
      </c>
      <c r="I36" s="8">
        <f t="shared" si="0"/>
        <v>12.575571428571429</v>
      </c>
    </row>
    <row r="37" spans="1:9" ht="15" customHeight="1">
      <c r="A37" s="99">
        <v>4</v>
      </c>
      <c r="B37" s="189" t="s">
        <v>33</v>
      </c>
      <c r="C37" s="190"/>
      <c r="D37" s="190"/>
      <c r="E37" s="190"/>
      <c r="F37" s="190"/>
      <c r="G37" s="191"/>
      <c r="H37" s="7">
        <v>0.002</v>
      </c>
      <c r="I37" s="8">
        <f>$I$31*H37</f>
        <v>2.515114285714286</v>
      </c>
    </row>
    <row r="38" spans="1:9" ht="15" customHeight="1">
      <c r="A38" s="99">
        <v>5</v>
      </c>
      <c r="B38" s="189" t="s">
        <v>34</v>
      </c>
      <c r="C38" s="190"/>
      <c r="D38" s="190"/>
      <c r="E38" s="190"/>
      <c r="F38" s="190"/>
      <c r="G38" s="191"/>
      <c r="H38" s="7">
        <v>0.025</v>
      </c>
      <c r="I38" s="8">
        <f t="shared" si="0"/>
        <v>31.438928571428576</v>
      </c>
    </row>
    <row r="39" spans="1:9" ht="15" customHeight="1">
      <c r="A39" s="99">
        <v>6</v>
      </c>
      <c r="B39" s="189" t="s">
        <v>35</v>
      </c>
      <c r="C39" s="190"/>
      <c r="D39" s="190"/>
      <c r="E39" s="190"/>
      <c r="F39" s="190"/>
      <c r="G39" s="191"/>
      <c r="H39" s="7">
        <v>0.08</v>
      </c>
      <c r="I39" s="8">
        <f>$I$31*H39</f>
        <v>100.60457142857143</v>
      </c>
    </row>
    <row r="40" spans="1:9" ht="15" customHeight="1">
      <c r="A40" s="99">
        <v>7</v>
      </c>
      <c r="B40" s="189" t="s">
        <v>36</v>
      </c>
      <c r="C40" s="190"/>
      <c r="D40" s="190"/>
      <c r="E40" s="190"/>
      <c r="F40" s="190"/>
      <c r="G40" s="191"/>
      <c r="H40" s="7">
        <v>0.03</v>
      </c>
      <c r="I40" s="8">
        <f t="shared" si="0"/>
        <v>37.72671428571429</v>
      </c>
    </row>
    <row r="41" spans="1:9" ht="15" customHeight="1">
      <c r="A41" s="99">
        <v>8</v>
      </c>
      <c r="B41" s="189" t="s">
        <v>37</v>
      </c>
      <c r="C41" s="190"/>
      <c r="D41" s="190"/>
      <c r="E41" s="190"/>
      <c r="F41" s="190"/>
      <c r="G41" s="191"/>
      <c r="H41" s="7">
        <v>0.006</v>
      </c>
      <c r="I41" s="8">
        <f t="shared" si="0"/>
        <v>7.545342857142858</v>
      </c>
    </row>
    <row r="42" spans="1:10" s="12" customFormat="1" ht="15" customHeight="1">
      <c r="A42" s="205" t="s">
        <v>38</v>
      </c>
      <c r="B42" s="206"/>
      <c r="C42" s="206"/>
      <c r="D42" s="206"/>
      <c r="E42" s="206"/>
      <c r="F42" s="206"/>
      <c r="G42" s="207"/>
      <c r="H42" s="10">
        <f>SUM(H34:H41)</f>
        <v>0.3680000000000001</v>
      </c>
      <c r="I42" s="98">
        <f>I34+I35+I36+I37+I38+I39+I40+I41</f>
        <v>462.78102857142864</v>
      </c>
      <c r="J42" s="11"/>
    </row>
    <row r="43" spans="1:9" ht="15" customHeight="1">
      <c r="A43" s="208" t="s">
        <v>39</v>
      </c>
      <c r="B43" s="208"/>
      <c r="C43" s="208"/>
      <c r="D43" s="208"/>
      <c r="E43" s="208"/>
      <c r="F43" s="208"/>
      <c r="G43" s="208"/>
      <c r="H43" s="208"/>
      <c r="I43" s="208"/>
    </row>
    <row r="44" spans="1:16" ht="30.75" customHeight="1">
      <c r="A44" s="209" t="s">
        <v>228</v>
      </c>
      <c r="B44" s="209"/>
      <c r="C44" s="209"/>
      <c r="D44" s="209"/>
      <c r="E44" s="209"/>
      <c r="F44" s="209"/>
      <c r="G44" s="209"/>
      <c r="H44" s="209"/>
      <c r="I44" s="209"/>
      <c r="J44"/>
      <c r="K44"/>
      <c r="L44"/>
      <c r="M44"/>
      <c r="N44"/>
      <c r="O44"/>
      <c r="P44"/>
    </row>
    <row r="45" spans="1:9" ht="33.75" customHeight="1">
      <c r="A45" s="6" t="s">
        <v>40</v>
      </c>
      <c r="B45" s="186" t="s">
        <v>41</v>
      </c>
      <c r="C45" s="187"/>
      <c r="D45" s="187"/>
      <c r="E45" s="187"/>
      <c r="F45" s="187"/>
      <c r="G45" s="188"/>
      <c r="H45" s="6" t="s">
        <v>23</v>
      </c>
      <c r="I45" s="6" t="s">
        <v>24</v>
      </c>
    </row>
    <row r="46" spans="1:9" ht="15" customHeight="1">
      <c r="A46" s="99">
        <v>1</v>
      </c>
      <c r="B46" s="189" t="s">
        <v>42</v>
      </c>
      <c r="C46" s="190"/>
      <c r="D46" s="190"/>
      <c r="E46" s="190"/>
      <c r="F46" s="190"/>
      <c r="G46" s="191"/>
      <c r="H46" s="7">
        <v>0.1111</v>
      </c>
      <c r="I46" s="8">
        <f>$I$31*H46</f>
        <v>139.71459857142858</v>
      </c>
    </row>
    <row r="47" spans="1:9" ht="15" customHeight="1">
      <c r="A47" s="99">
        <v>2</v>
      </c>
      <c r="B47" s="189" t="s">
        <v>43</v>
      </c>
      <c r="C47" s="190"/>
      <c r="D47" s="190"/>
      <c r="E47" s="190"/>
      <c r="F47" s="190"/>
      <c r="G47" s="191"/>
      <c r="H47" s="7">
        <v>0.02047</v>
      </c>
      <c r="I47" s="8">
        <f aca="true" t="shared" si="1" ref="I47:I52">$I$31*H47</f>
        <v>25.742194714285713</v>
      </c>
    </row>
    <row r="48" spans="1:9" ht="15" customHeight="1">
      <c r="A48" s="99">
        <v>3</v>
      </c>
      <c r="B48" s="189" t="s">
        <v>44</v>
      </c>
      <c r="C48" s="190"/>
      <c r="D48" s="190"/>
      <c r="E48" s="190"/>
      <c r="F48" s="190"/>
      <c r="G48" s="191"/>
      <c r="H48" s="7">
        <v>0.012123</v>
      </c>
      <c r="I48" s="8">
        <f t="shared" si="1"/>
        <v>15.245365242857144</v>
      </c>
    </row>
    <row r="49" spans="1:9" ht="15" customHeight="1">
      <c r="A49" s="99">
        <v>4</v>
      </c>
      <c r="B49" s="189" t="s">
        <v>45</v>
      </c>
      <c r="C49" s="190"/>
      <c r="D49" s="190"/>
      <c r="E49" s="190"/>
      <c r="F49" s="190"/>
      <c r="G49" s="191"/>
      <c r="H49" s="7">
        <v>0.011436</v>
      </c>
      <c r="I49" s="8">
        <f>$I$31*H49</f>
        <v>14.381423485714286</v>
      </c>
    </row>
    <row r="50" spans="1:9" ht="15" customHeight="1">
      <c r="A50" s="99">
        <v>5</v>
      </c>
      <c r="B50" s="189" t="s">
        <v>46</v>
      </c>
      <c r="C50" s="190"/>
      <c r="D50" s="190"/>
      <c r="E50" s="190"/>
      <c r="F50" s="190"/>
      <c r="G50" s="191"/>
      <c r="H50" s="7">
        <v>0.000174</v>
      </c>
      <c r="I50" s="8">
        <f t="shared" si="1"/>
        <v>0.21881494285714287</v>
      </c>
    </row>
    <row r="51" spans="1:9" ht="15" customHeight="1">
      <c r="A51" s="99">
        <v>6</v>
      </c>
      <c r="B51" s="189" t="s">
        <v>47</v>
      </c>
      <c r="C51" s="190"/>
      <c r="D51" s="190"/>
      <c r="E51" s="190"/>
      <c r="F51" s="190"/>
      <c r="G51" s="191"/>
      <c r="H51" s="7">
        <v>0.000442</v>
      </c>
      <c r="I51" s="8">
        <f t="shared" si="1"/>
        <v>0.5558402571428572</v>
      </c>
    </row>
    <row r="52" spans="1:9" ht="15" customHeight="1">
      <c r="A52" s="99">
        <v>7</v>
      </c>
      <c r="B52" s="189" t="s">
        <v>48</v>
      </c>
      <c r="C52" s="190"/>
      <c r="D52" s="190"/>
      <c r="E52" s="190"/>
      <c r="F52" s="190"/>
      <c r="G52" s="191"/>
      <c r="H52" s="7">
        <v>0.000185</v>
      </c>
      <c r="I52" s="8">
        <f t="shared" si="1"/>
        <v>0.23264807142857144</v>
      </c>
    </row>
    <row r="53" spans="1:9" ht="15" customHeight="1">
      <c r="A53" s="99">
        <v>8</v>
      </c>
      <c r="B53" s="189" t="s">
        <v>49</v>
      </c>
      <c r="C53" s="190"/>
      <c r="D53" s="190"/>
      <c r="E53" s="190"/>
      <c r="F53" s="190"/>
      <c r="G53" s="191"/>
      <c r="H53" s="7">
        <v>0.09079</v>
      </c>
      <c r="I53" s="8">
        <f>$I$31*H53</f>
        <v>114.173613</v>
      </c>
    </row>
    <row r="54" spans="1:10" s="12" customFormat="1" ht="15" customHeight="1">
      <c r="A54" s="205" t="s">
        <v>50</v>
      </c>
      <c r="B54" s="206"/>
      <c r="C54" s="206"/>
      <c r="D54" s="206"/>
      <c r="E54" s="206"/>
      <c r="F54" s="206"/>
      <c r="G54" s="207"/>
      <c r="H54" s="10">
        <f>SUM(H46:H53)</f>
        <v>0.24672</v>
      </c>
      <c r="I54" s="98">
        <f>I46+I47+I48+I49+I50+I51+I52+I53</f>
        <v>310.2644982857143</v>
      </c>
      <c r="J54" s="11"/>
    </row>
    <row r="55" spans="1:9" ht="11.25" customHeight="1">
      <c r="A55" s="13" t="s">
        <v>51</v>
      </c>
      <c r="B55" s="210" t="s">
        <v>52</v>
      </c>
      <c r="C55" s="210"/>
      <c r="D55" s="210"/>
      <c r="E55" s="210"/>
      <c r="F55" s="210"/>
      <c r="G55" s="210"/>
      <c r="H55" s="210"/>
      <c r="I55" s="210"/>
    </row>
    <row r="56" spans="1:9" ht="15" customHeight="1">
      <c r="A56" s="13" t="s">
        <v>53</v>
      </c>
      <c r="B56" s="211" t="s">
        <v>54</v>
      </c>
      <c r="C56" s="211"/>
      <c r="D56" s="211"/>
      <c r="E56" s="211"/>
      <c r="F56" s="211"/>
      <c r="G56" s="211"/>
      <c r="H56" s="211"/>
      <c r="I56" s="211"/>
    </row>
    <row r="57" spans="1:9" ht="33.75" customHeight="1">
      <c r="A57" s="6" t="s">
        <v>55</v>
      </c>
      <c r="B57" s="186" t="s">
        <v>56</v>
      </c>
      <c r="C57" s="187"/>
      <c r="D57" s="187"/>
      <c r="E57" s="187"/>
      <c r="F57" s="187"/>
      <c r="G57" s="188"/>
      <c r="H57" s="6" t="s">
        <v>23</v>
      </c>
      <c r="I57" s="6" t="s">
        <v>24</v>
      </c>
    </row>
    <row r="58" spans="1:9" ht="15" customHeight="1">
      <c r="A58" s="99">
        <v>1</v>
      </c>
      <c r="B58" s="189" t="s">
        <v>57</v>
      </c>
      <c r="C58" s="190"/>
      <c r="D58" s="190"/>
      <c r="E58" s="190"/>
      <c r="F58" s="190"/>
      <c r="G58" s="191"/>
      <c r="H58" s="7">
        <v>0.023627</v>
      </c>
      <c r="I58" s="8">
        <f>$I$31*H58</f>
        <v>29.712302614285715</v>
      </c>
    </row>
    <row r="59" spans="1:9" ht="15" customHeight="1">
      <c r="A59" s="99">
        <v>2</v>
      </c>
      <c r="B59" s="189" t="s">
        <v>58</v>
      </c>
      <c r="C59" s="190"/>
      <c r="D59" s="190"/>
      <c r="E59" s="190"/>
      <c r="F59" s="190"/>
      <c r="G59" s="191"/>
      <c r="H59" s="7">
        <v>0.001717</v>
      </c>
      <c r="I59" s="8">
        <f>$I$31*H59</f>
        <v>2.1592256142857145</v>
      </c>
    </row>
    <row r="60" spans="1:9" ht="15" customHeight="1">
      <c r="A60" s="99">
        <v>3</v>
      </c>
      <c r="B60" s="189" t="s">
        <v>59</v>
      </c>
      <c r="C60" s="190"/>
      <c r="D60" s="190"/>
      <c r="E60" s="190"/>
      <c r="F60" s="190"/>
      <c r="G60" s="191"/>
      <c r="H60" s="7">
        <v>0.011813</v>
      </c>
      <c r="I60" s="8">
        <f>$I$31*H60</f>
        <v>14.85552252857143</v>
      </c>
    </row>
    <row r="61" spans="1:10" s="12" customFormat="1" ht="15" customHeight="1">
      <c r="A61" s="205" t="s">
        <v>60</v>
      </c>
      <c r="B61" s="206"/>
      <c r="C61" s="206"/>
      <c r="D61" s="206"/>
      <c r="E61" s="206"/>
      <c r="F61" s="206"/>
      <c r="G61" s="207"/>
      <c r="H61" s="10">
        <f>SUM(H58:H60)</f>
        <v>0.037156999999999996</v>
      </c>
      <c r="I61" s="98">
        <f>I58+I59+I60</f>
        <v>46.72705075714286</v>
      </c>
      <c r="J61" s="11"/>
    </row>
    <row r="62" ht="4.5" customHeight="1"/>
    <row r="63" spans="1:9" ht="45">
      <c r="A63" s="6" t="s">
        <v>61</v>
      </c>
      <c r="B63" s="186" t="s">
        <v>62</v>
      </c>
      <c r="C63" s="187"/>
      <c r="D63" s="187"/>
      <c r="E63" s="187"/>
      <c r="F63" s="187"/>
      <c r="G63" s="188"/>
      <c r="H63" s="6" t="s">
        <v>23</v>
      </c>
      <c r="I63" s="6" t="s">
        <v>24</v>
      </c>
    </row>
    <row r="64" spans="1:9" ht="15" customHeight="1">
      <c r="A64" s="99">
        <v>1</v>
      </c>
      <c r="B64" s="189" t="s">
        <v>63</v>
      </c>
      <c r="C64" s="190"/>
      <c r="D64" s="190"/>
      <c r="E64" s="190"/>
      <c r="F64" s="190"/>
      <c r="G64" s="191"/>
      <c r="H64" s="7">
        <f>(H42*H54)</f>
        <v>0.09079296000000002</v>
      </c>
      <c r="I64" s="8">
        <f>$I$31*H64</f>
        <v>114.1773353691429</v>
      </c>
    </row>
    <row r="65" spans="1:11" s="12" customFormat="1" ht="15" customHeight="1">
      <c r="A65" s="205" t="s">
        <v>64</v>
      </c>
      <c r="B65" s="206"/>
      <c r="C65" s="206"/>
      <c r="D65" s="206"/>
      <c r="E65" s="206"/>
      <c r="F65" s="206"/>
      <c r="G65" s="207"/>
      <c r="H65" s="10">
        <f>SUM(H64:H64)</f>
        <v>0.09079296000000002</v>
      </c>
      <c r="I65" s="98">
        <f>I64</f>
        <v>114.1773353691429</v>
      </c>
      <c r="J65" s="11"/>
      <c r="K65" s="14"/>
    </row>
    <row r="66" ht="4.5" customHeight="1">
      <c r="J66" s="15"/>
    </row>
    <row r="67" spans="1:10" s="12" customFormat="1" ht="12">
      <c r="A67" s="214" t="s">
        <v>65</v>
      </c>
      <c r="B67" s="214"/>
      <c r="C67" s="214"/>
      <c r="D67" s="214"/>
      <c r="E67" s="214"/>
      <c r="F67" s="214"/>
      <c r="G67" s="214"/>
      <c r="H67" s="16">
        <f>H42+H54+H61+H65</f>
        <v>0.7426699600000002</v>
      </c>
      <c r="I67" s="17">
        <f>I42+I54+I61+I65</f>
        <v>933.9499129834287</v>
      </c>
      <c r="J67" s="11"/>
    </row>
    <row r="68" ht="4.5" customHeight="1"/>
    <row r="69" spans="1:9" ht="45">
      <c r="A69" s="6" t="s">
        <v>66</v>
      </c>
      <c r="B69" s="186" t="s">
        <v>67</v>
      </c>
      <c r="C69" s="187"/>
      <c r="D69" s="187"/>
      <c r="E69" s="187"/>
      <c r="F69" s="187"/>
      <c r="G69" s="188"/>
      <c r="H69" s="6" t="s">
        <v>23</v>
      </c>
      <c r="I69" s="6" t="s">
        <v>24</v>
      </c>
    </row>
    <row r="70" spans="1:9" ht="15" customHeight="1">
      <c r="A70" s="142">
        <v>1</v>
      </c>
      <c r="B70" s="189" t="s">
        <v>247</v>
      </c>
      <c r="C70" s="190"/>
      <c r="D70" s="190"/>
      <c r="E70" s="190"/>
      <c r="F70" s="190"/>
      <c r="G70" s="191"/>
      <c r="H70" s="7">
        <f>I70/$I$31</f>
        <v>0.3289806768224108</v>
      </c>
      <c r="I70" s="8">
        <f>I81</f>
        <v>413.712</v>
      </c>
    </row>
    <row r="71" spans="1:9" ht="15" customHeight="1">
      <c r="A71" s="142">
        <v>2</v>
      </c>
      <c r="B71" s="189" t="s">
        <v>253</v>
      </c>
      <c r="C71" s="190"/>
      <c r="D71" s="190"/>
      <c r="E71" s="190"/>
      <c r="F71" s="190"/>
      <c r="G71" s="191"/>
      <c r="H71" s="7">
        <f>I71/$I$31</f>
        <v>0.09092753524406727</v>
      </c>
      <c r="I71" s="8">
        <f>I77</f>
        <v>114.34657142857141</v>
      </c>
    </row>
    <row r="72" spans="1:9" ht="15" customHeight="1">
      <c r="A72" s="99">
        <v>3</v>
      </c>
      <c r="B72" s="189" t="s">
        <v>254</v>
      </c>
      <c r="C72" s="190"/>
      <c r="D72" s="190"/>
      <c r="E72" s="190"/>
      <c r="F72" s="190"/>
      <c r="G72" s="191"/>
      <c r="H72" s="7">
        <f>I72/$I$31</f>
        <v>0.3101012166445149</v>
      </c>
      <c r="I72" s="8">
        <f>I85</f>
        <v>389.97</v>
      </c>
    </row>
    <row r="73" spans="1:10" ht="15" customHeight="1">
      <c r="A73" s="205" t="s">
        <v>68</v>
      </c>
      <c r="B73" s="206"/>
      <c r="C73" s="206"/>
      <c r="D73" s="206"/>
      <c r="E73" s="206"/>
      <c r="F73" s="206"/>
      <c r="G73" s="207"/>
      <c r="H73" s="10">
        <f>H70+H71+H72</f>
        <v>0.730009428710993</v>
      </c>
      <c r="I73" s="98">
        <f>I70+I71+I72</f>
        <v>918.0285714285715</v>
      </c>
      <c r="J73" s="9"/>
    </row>
    <row r="74" spans="1:9" ht="4.5" customHeight="1">
      <c r="A74" s="18"/>
      <c r="B74" s="18"/>
      <c r="C74" s="18"/>
      <c r="D74" s="18"/>
      <c r="E74" s="18"/>
      <c r="F74" s="18"/>
      <c r="G74" s="18"/>
      <c r="H74" s="19"/>
      <c r="I74" s="20"/>
    </row>
    <row r="75" spans="1:9" ht="15" customHeight="1">
      <c r="A75" s="212" t="s">
        <v>69</v>
      </c>
      <c r="B75" s="212"/>
      <c r="C75" s="212"/>
      <c r="D75" s="212"/>
      <c r="E75" s="212"/>
      <c r="F75" s="212"/>
      <c r="G75" s="212"/>
      <c r="H75" s="212"/>
      <c r="I75" s="212"/>
    </row>
    <row r="76" spans="1:9" ht="24" customHeight="1">
      <c r="A76" s="183" t="s">
        <v>70</v>
      </c>
      <c r="B76" s="183"/>
      <c r="C76" s="99" t="s">
        <v>71</v>
      </c>
      <c r="D76" s="99" t="s">
        <v>72</v>
      </c>
      <c r="E76" s="99" t="s">
        <v>73</v>
      </c>
      <c r="F76" s="99" t="s">
        <v>74</v>
      </c>
      <c r="G76" s="99" t="s">
        <v>75</v>
      </c>
      <c r="H76" s="7" t="s">
        <v>76</v>
      </c>
      <c r="I76" s="8" t="s">
        <v>77</v>
      </c>
    </row>
    <row r="77" spans="1:9" ht="15" customHeight="1">
      <c r="A77" s="213">
        <f>I12</f>
        <v>3.65</v>
      </c>
      <c r="B77" s="183"/>
      <c r="C77" s="99">
        <f>I13</f>
        <v>26</v>
      </c>
      <c r="D77" s="99">
        <f>I14</f>
        <v>2</v>
      </c>
      <c r="E77" s="102">
        <f>A77*C77*D77</f>
        <v>189.79999999999998</v>
      </c>
      <c r="F77" s="102">
        <f>I25</f>
        <v>1257.557142857143</v>
      </c>
      <c r="G77" s="21">
        <f>I15</f>
        <v>0.06</v>
      </c>
      <c r="H77" s="102">
        <f>F77*G77</f>
        <v>75.45342857142857</v>
      </c>
      <c r="I77" s="8">
        <f>E77-H77</f>
        <v>114.34657142857141</v>
      </c>
    </row>
    <row r="78" spans="1:9" ht="4.5" customHeight="1">
      <c r="A78" s="22"/>
      <c r="B78" s="22"/>
      <c r="C78" s="22"/>
      <c r="D78" s="22"/>
      <c r="E78" s="23"/>
      <c r="F78" s="23"/>
      <c r="G78" s="24"/>
      <c r="H78" s="23"/>
      <c r="I78" s="25"/>
    </row>
    <row r="79" spans="1:9" ht="15" customHeight="1">
      <c r="A79" s="212" t="s">
        <v>238</v>
      </c>
      <c r="B79" s="212"/>
      <c r="C79" s="212"/>
      <c r="D79" s="212"/>
      <c r="E79" s="212"/>
      <c r="F79" s="212"/>
      <c r="G79" s="212"/>
      <c r="H79" s="212"/>
      <c r="I79" s="212"/>
    </row>
    <row r="80" spans="1:9" ht="23.25" customHeight="1">
      <c r="A80" s="183" t="s">
        <v>70</v>
      </c>
      <c r="B80" s="183"/>
      <c r="C80" s="99" t="s">
        <v>78</v>
      </c>
      <c r="D80" s="99" t="s">
        <v>72</v>
      </c>
      <c r="E80" s="99" t="s">
        <v>73</v>
      </c>
      <c r="F80" s="99" t="s">
        <v>74</v>
      </c>
      <c r="G80" s="99" t="s">
        <v>75</v>
      </c>
      <c r="H80" s="7" t="str">
        <f>H76</f>
        <v>Valor desconto</v>
      </c>
      <c r="I80" s="8" t="s">
        <v>77</v>
      </c>
    </row>
    <row r="81" spans="1:9" ht="15" customHeight="1">
      <c r="A81" s="218">
        <f>I16</f>
        <v>19.89</v>
      </c>
      <c r="B81" s="218"/>
      <c r="C81" s="26">
        <f>I17</f>
        <v>26</v>
      </c>
      <c r="D81" s="99">
        <f>I18</f>
        <v>1</v>
      </c>
      <c r="E81" s="102">
        <f>A81*C81*D81</f>
        <v>517.14</v>
      </c>
      <c r="F81" s="102">
        <f>E81</f>
        <v>517.14</v>
      </c>
      <c r="G81" s="97">
        <f>I19</f>
        <v>0.2</v>
      </c>
      <c r="H81" s="102">
        <f>F81*G81</f>
        <v>103.428</v>
      </c>
      <c r="I81" s="8">
        <f>E81-H81</f>
        <v>413.712</v>
      </c>
    </row>
    <row r="82" spans="1:9" ht="6" customHeight="1">
      <c r="A82" s="152"/>
      <c r="B82" s="152"/>
      <c r="C82" s="153"/>
      <c r="D82" s="144"/>
      <c r="E82" s="152"/>
      <c r="F82" s="152"/>
      <c r="G82" s="154"/>
      <c r="H82" s="152"/>
      <c r="I82" s="155"/>
    </row>
    <row r="83" spans="1:9" ht="15" customHeight="1">
      <c r="A83" s="212" t="s">
        <v>237</v>
      </c>
      <c r="B83" s="212"/>
      <c r="C83" s="212"/>
      <c r="D83" s="212"/>
      <c r="E83" s="212"/>
      <c r="F83" s="212"/>
      <c r="G83" s="212"/>
      <c r="H83" s="212"/>
      <c r="I83" s="212"/>
    </row>
    <row r="84" spans="1:9" ht="21" customHeight="1">
      <c r="A84" s="183" t="s">
        <v>70</v>
      </c>
      <c r="B84" s="183"/>
      <c r="C84" s="184" t="s">
        <v>245</v>
      </c>
      <c r="D84" s="223"/>
      <c r="E84" s="142" t="s">
        <v>73</v>
      </c>
      <c r="F84" s="142" t="s">
        <v>74</v>
      </c>
      <c r="G84" s="142" t="s">
        <v>75</v>
      </c>
      <c r="H84" s="7" t="str">
        <f>H80</f>
        <v>Valor desconto</v>
      </c>
      <c r="I84" s="8" t="s">
        <v>77</v>
      </c>
    </row>
    <row r="85" spans="1:9" ht="15" customHeight="1">
      <c r="A85" s="218">
        <f>I20</f>
        <v>389.97</v>
      </c>
      <c r="B85" s="218"/>
      <c r="C85" s="224">
        <v>1</v>
      </c>
      <c r="D85" s="225"/>
      <c r="E85" s="146">
        <f>A85*C85</f>
        <v>389.97</v>
      </c>
      <c r="F85" s="146">
        <f>E85</f>
        <v>389.97</v>
      </c>
      <c r="G85" s="150">
        <v>0</v>
      </c>
      <c r="H85" s="146">
        <f>F85*G85</f>
        <v>0</v>
      </c>
      <c r="I85" s="8">
        <f>E85-H85</f>
        <v>389.97</v>
      </c>
    </row>
    <row r="86" ht="4.5" customHeight="1"/>
    <row r="87" spans="1:12" ht="12" customHeight="1">
      <c r="A87" s="219" t="s">
        <v>79</v>
      </c>
      <c r="B87" s="219"/>
      <c r="C87" s="219"/>
      <c r="D87" s="219"/>
      <c r="E87" s="219"/>
      <c r="F87" s="219"/>
      <c r="G87" s="219"/>
      <c r="H87" s="27">
        <f>H31+H67+H73</f>
        <v>2.472679388710993</v>
      </c>
      <c r="I87" s="28">
        <f>I31+I67+I73</f>
        <v>3109.535627269143</v>
      </c>
      <c r="J87" s="9"/>
      <c r="L87" s="9"/>
    </row>
    <row r="88" spans="1:12" s="33" customFormat="1" ht="4.5" customHeight="1">
      <c r="A88" s="29"/>
      <c r="B88" s="29"/>
      <c r="C88" s="29"/>
      <c r="D88" s="29"/>
      <c r="E88" s="29"/>
      <c r="F88" s="29"/>
      <c r="G88" s="29"/>
      <c r="H88" s="30"/>
      <c r="I88" s="31"/>
      <c r="J88" s="32"/>
      <c r="L88" s="32"/>
    </row>
    <row r="89" spans="1:9" ht="11.25">
      <c r="A89" s="185" t="s">
        <v>80</v>
      </c>
      <c r="B89" s="185"/>
      <c r="C89" s="185"/>
      <c r="D89" s="185"/>
      <c r="E89" s="185"/>
      <c r="F89" s="185"/>
      <c r="G89" s="185"/>
      <c r="H89" s="185"/>
      <c r="I89" s="185"/>
    </row>
    <row r="90" spans="1:9" ht="45">
      <c r="A90" s="6" t="s">
        <v>21</v>
      </c>
      <c r="B90" s="186" t="s">
        <v>81</v>
      </c>
      <c r="C90" s="187"/>
      <c r="D90" s="187"/>
      <c r="E90" s="187"/>
      <c r="F90" s="187"/>
      <c r="G90" s="188"/>
      <c r="H90" s="6" t="s">
        <v>23</v>
      </c>
      <c r="I90" s="6" t="s">
        <v>24</v>
      </c>
    </row>
    <row r="91" spans="1:19" ht="15" customHeight="1">
      <c r="A91" s="99">
        <v>1</v>
      </c>
      <c r="B91" s="189" t="s">
        <v>82</v>
      </c>
      <c r="C91" s="190"/>
      <c r="D91" s="190"/>
      <c r="E91" s="190"/>
      <c r="F91" s="190"/>
      <c r="G91" s="191"/>
      <c r="H91" s="7">
        <f>I91/$I$102</f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99">
        <v>2</v>
      </c>
      <c r="B92" s="220" t="s">
        <v>215</v>
      </c>
      <c r="C92" s="221"/>
      <c r="D92" s="221"/>
      <c r="E92" s="221"/>
      <c r="F92" s="221"/>
      <c r="G92" s="222"/>
      <c r="H92" s="7">
        <f>I92/$I$102</f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99">
        <v>3</v>
      </c>
      <c r="B93" s="189" t="s">
        <v>83</v>
      </c>
      <c r="C93" s="190"/>
      <c r="D93" s="190"/>
      <c r="E93" s="190"/>
      <c r="F93" s="190"/>
      <c r="G93" s="191"/>
      <c r="H93" s="7">
        <f>I93/$I$102</f>
        <v>0</v>
      </c>
      <c r="I93" s="8">
        <v>0</v>
      </c>
      <c r="K93"/>
      <c r="L93"/>
      <c r="M93"/>
      <c r="N93"/>
      <c r="O93"/>
      <c r="P93"/>
      <c r="Q93"/>
      <c r="R93"/>
      <c r="S93"/>
    </row>
    <row r="94" spans="1:19" ht="15" customHeight="1">
      <c r="A94" s="99">
        <v>4</v>
      </c>
      <c r="B94" s="215" t="s">
        <v>216</v>
      </c>
      <c r="C94" s="216"/>
      <c r="D94" s="216"/>
      <c r="E94" s="216"/>
      <c r="F94" s="216"/>
      <c r="G94" s="217"/>
      <c r="H94" s="7">
        <f>I94/$I$102</f>
        <v>0</v>
      </c>
      <c r="I94" s="8">
        <v>0</v>
      </c>
      <c r="K94"/>
      <c r="L94"/>
      <c r="M94"/>
      <c r="N94"/>
      <c r="O94"/>
      <c r="P94"/>
      <c r="Q94"/>
      <c r="R94"/>
      <c r="S94"/>
    </row>
    <row r="95" spans="1:19" ht="15" customHeight="1">
      <c r="A95" s="99">
        <v>5</v>
      </c>
      <c r="B95" s="189" t="s">
        <v>84</v>
      </c>
      <c r="C95" s="190"/>
      <c r="D95" s="190"/>
      <c r="E95" s="190"/>
      <c r="F95" s="190"/>
      <c r="G95" s="191"/>
      <c r="H95" s="7">
        <f>I95/$I$102</f>
        <v>0</v>
      </c>
      <c r="I95" s="8">
        <v>0</v>
      </c>
      <c r="K95"/>
      <c r="L95"/>
      <c r="M95"/>
      <c r="N95"/>
      <c r="O95"/>
      <c r="P95"/>
      <c r="Q95"/>
      <c r="R95"/>
      <c r="S95"/>
    </row>
    <row r="96" spans="1:19" ht="15" customHeight="1">
      <c r="A96" s="99">
        <v>6</v>
      </c>
      <c r="B96" s="189" t="s">
        <v>85</v>
      </c>
      <c r="C96" s="190"/>
      <c r="D96" s="190"/>
      <c r="E96" s="190"/>
      <c r="F96" s="190"/>
      <c r="G96" s="191"/>
      <c r="H96" s="7">
        <f>I96/$I$102</f>
        <v>0</v>
      </c>
      <c r="I96" s="8">
        <v>0</v>
      </c>
      <c r="K96"/>
      <c r="L96"/>
      <c r="M96"/>
      <c r="N96"/>
      <c r="O96"/>
      <c r="P96"/>
      <c r="Q96"/>
      <c r="R96"/>
      <c r="S96"/>
    </row>
    <row r="97" spans="1:19" ht="15" customHeight="1">
      <c r="A97" s="205" t="s">
        <v>86</v>
      </c>
      <c r="B97" s="206"/>
      <c r="C97" s="206"/>
      <c r="D97" s="206"/>
      <c r="E97" s="206"/>
      <c r="F97" s="206"/>
      <c r="G97" s="207"/>
      <c r="H97" s="10">
        <f>H91+H92+H93+H94+H95+H96</f>
        <v>0</v>
      </c>
      <c r="I97" s="34">
        <f>I91+I92+I93+I94+I95+I96</f>
        <v>0</v>
      </c>
      <c r="J97" s="9"/>
      <c r="K97"/>
      <c r="L97"/>
      <c r="M97"/>
      <c r="N97"/>
      <c r="O97"/>
      <c r="P97"/>
      <c r="Q97"/>
      <c r="R97"/>
      <c r="S97"/>
    </row>
    <row r="98" spans="1:19" ht="30" customHeight="1">
      <c r="A98"/>
      <c r="B98" s="210" t="s">
        <v>217</v>
      </c>
      <c r="C98" s="210"/>
      <c r="D98" s="210"/>
      <c r="E98" s="210"/>
      <c r="F98" s="210"/>
      <c r="G98" s="210"/>
      <c r="H98" s="210"/>
      <c r="I98" s="210"/>
      <c r="K98"/>
      <c r="L98"/>
      <c r="M98"/>
      <c r="N98"/>
      <c r="O98"/>
      <c r="P98"/>
      <c r="Q98"/>
      <c r="R98"/>
      <c r="S98"/>
    </row>
    <row r="99" spans="1:9" ht="5.25" customHeight="1">
      <c r="A99"/>
      <c r="B99"/>
      <c r="C99"/>
      <c r="D99"/>
      <c r="E99"/>
      <c r="F99"/>
      <c r="G99"/>
      <c r="H99"/>
      <c r="I99"/>
    </row>
    <row r="100" spans="1:19" ht="48.75" customHeight="1">
      <c r="A100" s="226" t="s">
        <v>218</v>
      </c>
      <c r="B100" s="227"/>
      <c r="C100" s="227"/>
      <c r="D100" s="227"/>
      <c r="E100" s="228"/>
      <c r="F100" s="35">
        <v>0.2</v>
      </c>
      <c r="G100" s="36">
        <f>I102*F100</f>
        <v>599.0378111681143</v>
      </c>
      <c r="H100" s="37" t="s">
        <v>87</v>
      </c>
      <c r="I100" s="38">
        <f>I71</f>
        <v>114.34657142857141</v>
      </c>
      <c r="K100"/>
      <c r="L100"/>
      <c r="M100"/>
      <c r="N100"/>
      <c r="O100"/>
      <c r="P100"/>
      <c r="Q100"/>
      <c r="R100"/>
      <c r="S100"/>
    </row>
    <row r="101" spans="1:19" s="41" customFormat="1" ht="16.5" customHeight="1">
      <c r="A101" s="229" t="s">
        <v>88</v>
      </c>
      <c r="B101" s="229"/>
      <c r="C101" s="100" t="s">
        <v>89</v>
      </c>
      <c r="D101" s="100" t="s">
        <v>90</v>
      </c>
      <c r="E101" s="100" t="s">
        <v>91</v>
      </c>
      <c r="F101" s="100" t="s">
        <v>92</v>
      </c>
      <c r="G101" s="100" t="s">
        <v>93</v>
      </c>
      <c r="H101" s="37" t="s">
        <v>94</v>
      </c>
      <c r="I101" s="39" t="s">
        <v>95</v>
      </c>
      <c r="J101" s="40"/>
      <c r="K101"/>
      <c r="L101"/>
      <c r="M101"/>
      <c r="N101"/>
      <c r="O101"/>
      <c r="P101"/>
      <c r="Q101"/>
      <c r="R101"/>
      <c r="S101"/>
    </row>
    <row r="102" spans="1:19" ht="16.5" customHeight="1">
      <c r="A102" s="230">
        <f>I31</f>
        <v>1257.557142857143</v>
      </c>
      <c r="B102" s="230"/>
      <c r="C102" s="101">
        <f>I42</f>
        <v>462.78102857142864</v>
      </c>
      <c r="D102" s="101">
        <f>I54</f>
        <v>310.2644982857143</v>
      </c>
      <c r="E102" s="101">
        <f>I61</f>
        <v>46.72705075714286</v>
      </c>
      <c r="F102" s="101">
        <f>I65</f>
        <v>114.1773353691429</v>
      </c>
      <c r="G102" s="101">
        <f>I73</f>
        <v>918.0285714285715</v>
      </c>
      <c r="H102" s="101">
        <f>A102+C102+D102+E102+F102+G102</f>
        <v>3109.535627269143</v>
      </c>
      <c r="I102" s="101">
        <f>H102-I100</f>
        <v>2995.1890558405717</v>
      </c>
      <c r="J102" s="9"/>
      <c r="K102"/>
      <c r="L102"/>
      <c r="M102"/>
      <c r="N102"/>
      <c r="O102"/>
      <c r="P102"/>
      <c r="Q102"/>
      <c r="R102"/>
      <c r="S102"/>
    </row>
    <row r="103" spans="1:9" ht="4.5" customHeight="1">
      <c r="A103" s="13"/>
      <c r="B103" s="231"/>
      <c r="C103" s="231"/>
      <c r="D103" s="231"/>
      <c r="E103" s="231"/>
      <c r="F103" s="231"/>
      <c r="G103" s="231"/>
      <c r="H103" s="231"/>
      <c r="I103" s="231"/>
    </row>
    <row r="104" spans="1:9" ht="45">
      <c r="A104" s="6" t="s">
        <v>28</v>
      </c>
      <c r="B104" s="186" t="s">
        <v>96</v>
      </c>
      <c r="C104" s="187"/>
      <c r="D104" s="187"/>
      <c r="E104" s="187"/>
      <c r="F104" s="187"/>
      <c r="G104" s="188"/>
      <c r="H104" s="6" t="s">
        <v>23</v>
      </c>
      <c r="I104" s="6" t="s">
        <v>24</v>
      </c>
    </row>
    <row r="105" spans="1:9" ht="15" customHeight="1">
      <c r="A105" s="99">
        <v>1</v>
      </c>
      <c r="B105" s="189" t="s">
        <v>97</v>
      </c>
      <c r="C105" s="190"/>
      <c r="D105" s="190"/>
      <c r="E105" s="190"/>
      <c r="F105" s="190"/>
      <c r="G105" s="191"/>
      <c r="H105" s="7">
        <f>I105/$I$115</f>
        <v>0</v>
      </c>
      <c r="I105" s="8">
        <v>0</v>
      </c>
    </row>
    <row r="106" spans="1:9" ht="15" customHeight="1">
      <c r="A106" s="99">
        <v>2</v>
      </c>
      <c r="B106" s="189" t="s">
        <v>98</v>
      </c>
      <c r="C106" s="190"/>
      <c r="D106" s="190"/>
      <c r="E106" s="190"/>
      <c r="F106" s="190"/>
      <c r="G106" s="191"/>
      <c r="H106" s="7">
        <f>I106/$I$115</f>
        <v>0</v>
      </c>
      <c r="I106" s="8">
        <v>0</v>
      </c>
    </row>
    <row r="107" spans="1:9" ht="15" customHeight="1">
      <c r="A107" s="205" t="s">
        <v>99</v>
      </c>
      <c r="B107" s="206"/>
      <c r="C107" s="206"/>
      <c r="D107" s="206"/>
      <c r="E107" s="206"/>
      <c r="F107" s="206"/>
      <c r="G107" s="207"/>
      <c r="H107" s="10">
        <f>H105+H106</f>
        <v>0</v>
      </c>
      <c r="I107" s="98">
        <f>I105+I106</f>
        <v>0</v>
      </c>
    </row>
    <row r="108" ht="4.5" customHeight="1"/>
    <row r="109" spans="1:9" ht="45">
      <c r="A109" s="6" t="s">
        <v>40</v>
      </c>
      <c r="B109" s="186" t="s">
        <v>100</v>
      </c>
      <c r="C109" s="187"/>
      <c r="D109" s="187"/>
      <c r="E109" s="187"/>
      <c r="F109" s="187"/>
      <c r="G109" s="188"/>
      <c r="H109" s="6" t="s">
        <v>23</v>
      </c>
      <c r="I109" s="6" t="s">
        <v>24</v>
      </c>
    </row>
    <row r="110" spans="1:9" ht="15" customHeight="1">
      <c r="A110" s="99">
        <v>1</v>
      </c>
      <c r="B110" s="189" t="s">
        <v>100</v>
      </c>
      <c r="C110" s="190"/>
      <c r="D110" s="190"/>
      <c r="E110" s="190"/>
      <c r="F110" s="190"/>
      <c r="G110" s="191"/>
      <c r="H110" s="7">
        <f>I110/I115</f>
        <v>0</v>
      </c>
      <c r="I110" s="8">
        <v>0</v>
      </c>
    </row>
    <row r="111" spans="1:12" ht="15" customHeight="1">
      <c r="A111" s="205" t="s">
        <v>101</v>
      </c>
      <c r="B111" s="206"/>
      <c r="C111" s="206"/>
      <c r="D111" s="206"/>
      <c r="E111" s="206"/>
      <c r="F111" s="206"/>
      <c r="G111" s="207"/>
      <c r="H111" s="10">
        <f>H110</f>
        <v>0</v>
      </c>
      <c r="I111" s="98">
        <f>I110</f>
        <v>0</v>
      </c>
      <c r="J111" s="9"/>
      <c r="K111" s="9"/>
      <c r="L111" s="1"/>
    </row>
    <row r="112" spans="1:9" ht="4.5" customHeight="1">
      <c r="A112" s="18"/>
      <c r="B112" s="18"/>
      <c r="C112" s="18"/>
      <c r="D112" s="18"/>
      <c r="E112" s="18"/>
      <c r="F112" s="18"/>
      <c r="G112" s="18"/>
      <c r="H112" s="19"/>
      <c r="I112" s="20"/>
    </row>
    <row r="113" spans="1:12" ht="39" customHeight="1">
      <c r="A113" s="232" t="s">
        <v>102</v>
      </c>
      <c r="B113" s="232"/>
      <c r="C113" s="232"/>
      <c r="D113" s="232"/>
      <c r="E113" s="232"/>
      <c r="F113" s="35">
        <v>0.18</v>
      </c>
      <c r="G113" s="36">
        <f>I115*F113</f>
        <v>539.1340300513028</v>
      </c>
      <c r="H113" s="37" t="s">
        <v>87</v>
      </c>
      <c r="I113" s="38">
        <f>I71</f>
        <v>114.34657142857141</v>
      </c>
      <c r="L113" s="1"/>
    </row>
    <row r="114" spans="1:12" s="41" customFormat="1" ht="16.5" customHeight="1">
      <c r="A114" s="229" t="s">
        <v>88</v>
      </c>
      <c r="B114" s="229"/>
      <c r="C114" s="100" t="s">
        <v>89</v>
      </c>
      <c r="D114" s="100" t="s">
        <v>90</v>
      </c>
      <c r="E114" s="100" t="s">
        <v>91</v>
      </c>
      <c r="F114" s="100" t="s">
        <v>92</v>
      </c>
      <c r="G114" s="100" t="s">
        <v>93</v>
      </c>
      <c r="H114" s="37" t="s">
        <v>94</v>
      </c>
      <c r="I114" s="39" t="s">
        <v>95</v>
      </c>
      <c r="J114" s="40"/>
      <c r="L114" s="40"/>
    </row>
    <row r="115" spans="1:12" ht="16.5" customHeight="1">
      <c r="A115" s="230">
        <f>I31</f>
        <v>1257.557142857143</v>
      </c>
      <c r="B115" s="230"/>
      <c r="C115" s="101">
        <f>I42</f>
        <v>462.78102857142864</v>
      </c>
      <c r="D115" s="101">
        <f>I54</f>
        <v>310.2644982857143</v>
      </c>
      <c r="E115" s="101">
        <f>I61</f>
        <v>46.72705075714286</v>
      </c>
      <c r="F115" s="101">
        <f>I65</f>
        <v>114.1773353691429</v>
      </c>
      <c r="G115" s="101">
        <f>I73</f>
        <v>918.0285714285715</v>
      </c>
      <c r="H115" s="101">
        <f>A115+C115+D115+E115+F115+G115</f>
        <v>3109.535627269143</v>
      </c>
      <c r="I115" s="101">
        <f>H115-I113</f>
        <v>2995.1890558405717</v>
      </c>
      <c r="J115" s="9"/>
      <c r="L115" s="1"/>
    </row>
    <row r="116" ht="4.5" customHeight="1"/>
    <row r="117" spans="1:9" ht="12">
      <c r="A117" s="219" t="s">
        <v>103</v>
      </c>
      <c r="B117" s="219"/>
      <c r="C117" s="219"/>
      <c r="D117" s="219"/>
      <c r="E117" s="219"/>
      <c r="F117" s="219"/>
      <c r="G117" s="219"/>
      <c r="H117" s="27">
        <f>H97+H107+H111</f>
        <v>0</v>
      </c>
      <c r="I117" s="28">
        <f>I97+I107+I111</f>
        <v>0</v>
      </c>
    </row>
    <row r="118" ht="4.5" customHeight="1"/>
    <row r="119" spans="1:9" ht="11.25">
      <c r="A119" s="185" t="s">
        <v>104</v>
      </c>
      <c r="B119" s="185"/>
      <c r="C119" s="185"/>
      <c r="D119" s="185"/>
      <c r="E119" s="185"/>
      <c r="F119" s="185"/>
      <c r="G119" s="185"/>
      <c r="H119" s="185"/>
      <c r="I119" s="185"/>
    </row>
    <row r="120" spans="1:15" ht="45">
      <c r="A120" s="6" t="s">
        <v>21</v>
      </c>
      <c r="B120" s="186" t="s">
        <v>105</v>
      </c>
      <c r="C120" s="187"/>
      <c r="D120" s="187"/>
      <c r="E120" s="187"/>
      <c r="F120" s="187"/>
      <c r="G120" s="188"/>
      <c r="H120" s="6" t="s">
        <v>23</v>
      </c>
      <c r="I120" s="6" t="s">
        <v>24</v>
      </c>
      <c r="K120"/>
      <c r="L120"/>
      <c r="M120"/>
      <c r="N120"/>
      <c r="O120"/>
    </row>
    <row r="121" spans="1:9" ht="15" customHeight="1">
      <c r="A121" s="99">
        <v>1</v>
      </c>
      <c r="B121" s="189" t="s">
        <v>106</v>
      </c>
      <c r="C121" s="190"/>
      <c r="D121" s="190"/>
      <c r="E121" s="190"/>
      <c r="F121" s="190"/>
      <c r="G121" s="191"/>
      <c r="H121" s="7">
        <f>I121/$I$87</f>
        <v>0.01859154929577465</v>
      </c>
      <c r="I121" s="8">
        <f>($D$131/$E$132)*G131</f>
        <v>57.811084901341815</v>
      </c>
    </row>
    <row r="122" spans="1:9" ht="15" customHeight="1">
      <c r="A122" s="99">
        <v>2</v>
      </c>
      <c r="B122" s="189" t="s">
        <v>107</v>
      </c>
      <c r="C122" s="190"/>
      <c r="D122" s="190"/>
      <c r="E122" s="190"/>
      <c r="F122" s="190"/>
      <c r="G122" s="191"/>
      <c r="H122" s="7">
        <f>I122/$I$87</f>
        <v>0.0856338028169014</v>
      </c>
      <c r="I122" s="8">
        <f>($D$131/$E$132)*G132</f>
        <v>266.2813607576956</v>
      </c>
    </row>
    <row r="123" spans="1:9" ht="15" customHeight="1">
      <c r="A123" s="99">
        <v>3</v>
      </c>
      <c r="B123" s="189" t="s">
        <v>9</v>
      </c>
      <c r="C123" s="190"/>
      <c r="D123" s="190"/>
      <c r="E123" s="190"/>
      <c r="F123" s="190"/>
      <c r="G123" s="191"/>
      <c r="H123" s="7">
        <f>I123/$I$87</f>
        <v>0.022535211267605635</v>
      </c>
      <c r="I123" s="8">
        <f>($D$131/$E$132)*G133</f>
        <v>70.07404230465674</v>
      </c>
    </row>
    <row r="124" spans="1:9" ht="15" customHeight="1">
      <c r="A124" s="99">
        <v>4</v>
      </c>
      <c r="B124" s="189" t="s">
        <v>108</v>
      </c>
      <c r="C124" s="190"/>
      <c r="D124" s="190"/>
      <c r="E124" s="190"/>
      <c r="F124" s="190"/>
      <c r="G124" s="191"/>
      <c r="H124" s="7">
        <f>I124/$I$87</f>
        <v>0</v>
      </c>
      <c r="I124" s="8">
        <f>($D$131/$E$132)*G134</f>
        <v>0</v>
      </c>
    </row>
    <row r="125" spans="1:9" ht="15" customHeight="1">
      <c r="A125" s="99">
        <v>5</v>
      </c>
      <c r="B125" s="189" t="s">
        <v>85</v>
      </c>
      <c r="C125" s="190"/>
      <c r="D125" s="190"/>
      <c r="E125" s="190"/>
      <c r="F125" s="190"/>
      <c r="G125" s="191"/>
      <c r="H125" s="7">
        <f>I125/$I$87</f>
        <v>0</v>
      </c>
      <c r="I125" s="8">
        <v>0</v>
      </c>
    </row>
    <row r="126" spans="1:9" ht="15" customHeight="1">
      <c r="A126" s="205" t="s">
        <v>109</v>
      </c>
      <c r="B126" s="206"/>
      <c r="C126" s="206"/>
      <c r="D126" s="206"/>
      <c r="E126" s="206"/>
      <c r="F126" s="206"/>
      <c r="G126" s="207"/>
      <c r="H126" s="10">
        <f>H121+H122+H123+H124+H125</f>
        <v>0.1267605633802817</v>
      </c>
      <c r="I126" s="98">
        <f>I121+I122+I123+I124+I125</f>
        <v>394.1664879636942</v>
      </c>
    </row>
    <row r="127" spans="1:19" ht="11.25" customHeight="1">
      <c r="A127" s="13" t="s">
        <v>110</v>
      </c>
      <c r="B127" s="210" t="s">
        <v>111</v>
      </c>
      <c r="C127" s="210"/>
      <c r="D127" s="210"/>
      <c r="E127" s="210"/>
      <c r="F127" s="210"/>
      <c r="G127" s="210"/>
      <c r="H127" s="210"/>
      <c r="I127" s="210"/>
      <c r="K127"/>
      <c r="L127"/>
      <c r="M127"/>
      <c r="N127"/>
      <c r="O127"/>
      <c r="P127"/>
      <c r="Q127"/>
      <c r="R127"/>
      <c r="S127"/>
    </row>
    <row r="128" spans="1:19" ht="20.25" customHeight="1">
      <c r="A128" s="13" t="s">
        <v>112</v>
      </c>
      <c r="B128" s="240" t="s">
        <v>113</v>
      </c>
      <c r="C128" s="240"/>
      <c r="D128" s="240"/>
      <c r="E128" s="240"/>
      <c r="F128" s="240"/>
      <c r="G128" s="240"/>
      <c r="H128" s="240"/>
      <c r="I128" s="240"/>
      <c r="K128"/>
      <c r="L128"/>
      <c r="M128"/>
      <c r="N128"/>
      <c r="O128"/>
      <c r="P128"/>
      <c r="Q128"/>
      <c r="R128"/>
      <c r="S128"/>
    </row>
    <row r="129" spans="1:9" ht="13.5" customHeight="1">
      <c r="A129" s="241" t="s">
        <v>114</v>
      </c>
      <c r="B129" s="241"/>
      <c r="C129" s="241"/>
      <c r="D129" s="241"/>
      <c r="E129" s="241"/>
      <c r="F129" s="241"/>
      <c r="G129" s="241"/>
      <c r="H129" s="241"/>
      <c r="I129" s="241"/>
    </row>
    <row r="130" spans="1:9" ht="13.5" customHeight="1">
      <c r="A130" s="242" t="s">
        <v>115</v>
      </c>
      <c r="B130" s="242"/>
      <c r="C130" s="99" t="s">
        <v>116</v>
      </c>
      <c r="D130" s="183" t="s">
        <v>117</v>
      </c>
      <c r="E130" s="184"/>
      <c r="F130" s="99" t="s">
        <v>118</v>
      </c>
      <c r="G130" s="42" t="s">
        <v>119</v>
      </c>
      <c r="H130" s="183" t="s">
        <v>120</v>
      </c>
      <c r="I130" s="183"/>
    </row>
    <row r="131" spans="1:10" ht="13.5" customHeight="1">
      <c r="A131" s="233">
        <f>I87</f>
        <v>3109.535627269143</v>
      </c>
      <c r="B131" s="234"/>
      <c r="C131" s="8">
        <f>I117</f>
        <v>0</v>
      </c>
      <c r="D131" s="235">
        <f>A131+C131</f>
        <v>3109.535627269143</v>
      </c>
      <c r="E131" s="236"/>
      <c r="F131" s="99" t="s">
        <v>106</v>
      </c>
      <c r="G131" s="43">
        <v>0.0165</v>
      </c>
      <c r="H131" s="237">
        <v>0.0065</v>
      </c>
      <c r="I131" s="237"/>
      <c r="J131" s="9"/>
    </row>
    <row r="132" spans="1:9" ht="13.5" customHeight="1">
      <c r="A132" s="238" t="s">
        <v>121</v>
      </c>
      <c r="B132" s="238"/>
      <c r="C132" s="42">
        <v>1</v>
      </c>
      <c r="D132" s="44">
        <f>G135/1</f>
        <v>0.1125</v>
      </c>
      <c r="E132" s="45">
        <f>C132-D132</f>
        <v>0.8875</v>
      </c>
      <c r="F132" s="99" t="s">
        <v>107</v>
      </c>
      <c r="G132" s="43">
        <v>0.076</v>
      </c>
      <c r="H132" s="237">
        <v>0.03</v>
      </c>
      <c r="I132" s="237"/>
    </row>
    <row r="133" spans="1:9" ht="13.5" customHeight="1">
      <c r="A133" s="239" t="s">
        <v>136</v>
      </c>
      <c r="B133" s="239"/>
      <c r="C133" s="99">
        <v>1</v>
      </c>
      <c r="D133" s="46">
        <f>H135</f>
        <v>0.056499999999999995</v>
      </c>
      <c r="E133" s="47">
        <f>C133-D133</f>
        <v>0.9435</v>
      </c>
      <c r="F133" s="99" t="s">
        <v>9</v>
      </c>
      <c r="G133" s="43">
        <f>I11</f>
        <v>0.02</v>
      </c>
      <c r="H133" s="237">
        <f>I11</f>
        <v>0.02</v>
      </c>
      <c r="I133" s="237"/>
    </row>
    <row r="134" spans="1:9" ht="13.5" customHeight="1">
      <c r="A134" s="239" t="s">
        <v>229</v>
      </c>
      <c r="B134" s="239"/>
      <c r="C134" s="128">
        <v>1</v>
      </c>
      <c r="D134" s="120">
        <v>0.09</v>
      </c>
      <c r="E134" s="121">
        <f>C134-D134</f>
        <v>0.91</v>
      </c>
      <c r="F134" s="99" t="s">
        <v>122</v>
      </c>
      <c r="G134" s="43">
        <v>0</v>
      </c>
      <c r="H134" s="237">
        <v>0</v>
      </c>
      <c r="I134" s="237"/>
    </row>
    <row r="135" spans="1:9" ht="18" customHeight="1">
      <c r="A135" s="129" t="s">
        <v>123</v>
      </c>
      <c r="B135" s="247" t="s">
        <v>230</v>
      </c>
      <c r="C135" s="247"/>
      <c r="D135" s="247"/>
      <c r="E135" s="247"/>
      <c r="F135" s="103" t="s">
        <v>124</v>
      </c>
      <c r="G135" s="48">
        <f>SUM(G131:G134)</f>
        <v>0.1125</v>
      </c>
      <c r="H135" s="248">
        <f>SUM(H131:I134)</f>
        <v>0.056499999999999995</v>
      </c>
      <c r="I135" s="248"/>
    </row>
    <row r="136" spans="1:9" ht="4.5" customHeight="1">
      <c r="A136" s="49"/>
      <c r="B136" s="249"/>
      <c r="C136" s="249"/>
      <c r="D136" s="249"/>
      <c r="E136" s="249"/>
      <c r="F136" s="249"/>
      <c r="G136" s="249"/>
      <c r="H136" s="249"/>
      <c r="I136" s="249"/>
    </row>
    <row r="137" spans="1:9" ht="12">
      <c r="A137" s="219" t="s">
        <v>125</v>
      </c>
      <c r="B137" s="219"/>
      <c r="C137" s="219"/>
      <c r="D137" s="219"/>
      <c r="E137" s="219"/>
      <c r="F137" s="219"/>
      <c r="G137" s="219"/>
      <c r="H137" s="27">
        <f>H126</f>
        <v>0.1267605633802817</v>
      </c>
      <c r="I137" s="28">
        <f>I126</f>
        <v>394.1664879636942</v>
      </c>
    </row>
    <row r="138" ht="4.5" customHeight="1"/>
    <row r="139" spans="1:9" ht="11.25">
      <c r="A139" s="243" t="s">
        <v>126</v>
      </c>
      <c r="B139" s="243"/>
      <c r="C139" s="243"/>
      <c r="D139" s="243"/>
      <c r="E139" s="243"/>
      <c r="F139" s="243"/>
      <c r="G139" s="243"/>
      <c r="H139" s="243"/>
      <c r="I139" s="243"/>
    </row>
    <row r="140" spans="1:9" ht="11.25">
      <c r="A140" s="185" t="s">
        <v>20</v>
      </c>
      <c r="B140" s="185"/>
      <c r="C140" s="185"/>
      <c r="D140" s="185"/>
      <c r="E140" s="185"/>
      <c r="F140" s="185"/>
      <c r="G140" s="185"/>
      <c r="H140" s="185"/>
      <c r="I140" s="185"/>
    </row>
    <row r="141" spans="1:9" ht="15" customHeight="1">
      <c r="A141" s="99">
        <v>1</v>
      </c>
      <c r="B141" s="189" t="s">
        <v>219</v>
      </c>
      <c r="C141" s="190"/>
      <c r="D141" s="190"/>
      <c r="E141" s="190"/>
      <c r="F141" s="190"/>
      <c r="G141" s="191"/>
      <c r="H141" s="7">
        <f>I141/$G$158</f>
        <v>0.3589223916581654</v>
      </c>
      <c r="I141" s="50">
        <f>I31</f>
        <v>1257.557142857143</v>
      </c>
    </row>
    <row r="142" spans="1:9" ht="15" customHeight="1">
      <c r="A142" s="99">
        <v>2</v>
      </c>
      <c r="B142" s="189" t="s">
        <v>127</v>
      </c>
      <c r="C142" s="190"/>
      <c r="D142" s="190"/>
      <c r="E142" s="190"/>
      <c r="F142" s="190"/>
      <c r="G142" s="191"/>
      <c r="H142" s="7">
        <f>I142/$G$158</f>
        <v>0.26656087825587405</v>
      </c>
      <c r="I142" s="50">
        <f>I42+I54+I61+I65</f>
        <v>933.9499129834287</v>
      </c>
    </row>
    <row r="143" spans="1:9" ht="15" customHeight="1">
      <c r="A143" s="99">
        <v>3</v>
      </c>
      <c r="B143" s="201" t="s">
        <v>220</v>
      </c>
      <c r="C143" s="201"/>
      <c r="D143" s="201"/>
      <c r="E143" s="201"/>
      <c r="F143" s="201"/>
      <c r="G143" s="201"/>
      <c r="H143" s="7">
        <f>I143/$G$158</f>
        <v>0.2620167300859606</v>
      </c>
      <c r="I143" s="50">
        <f>I73</f>
        <v>918.0285714285715</v>
      </c>
    </row>
    <row r="144" spans="1:10" s="12" customFormat="1" ht="15" customHeight="1">
      <c r="A144" s="244" t="s">
        <v>128</v>
      </c>
      <c r="B144" s="245"/>
      <c r="C144" s="245"/>
      <c r="D144" s="245"/>
      <c r="E144" s="245"/>
      <c r="F144" s="245"/>
      <c r="G144" s="246"/>
      <c r="H144" s="27">
        <f>H141+H142+H143</f>
        <v>0.8875000000000001</v>
      </c>
      <c r="I144" s="28">
        <f>I141+I142+I143</f>
        <v>3109.535627269143</v>
      </c>
      <c r="J144" s="51"/>
    </row>
    <row r="145" ht="4.5" customHeight="1"/>
    <row r="146" spans="1:9" ht="11.25">
      <c r="A146" s="185" t="s">
        <v>80</v>
      </c>
      <c r="B146" s="185"/>
      <c r="C146" s="185"/>
      <c r="D146" s="185"/>
      <c r="E146" s="185"/>
      <c r="F146" s="185"/>
      <c r="G146" s="185"/>
      <c r="H146" s="185"/>
      <c r="I146" s="185"/>
    </row>
    <row r="147" spans="1:9" ht="15" customHeight="1">
      <c r="A147" s="99">
        <v>1</v>
      </c>
      <c r="B147" s="189" t="s">
        <v>221</v>
      </c>
      <c r="C147" s="190"/>
      <c r="D147" s="190"/>
      <c r="E147" s="190"/>
      <c r="F147" s="190"/>
      <c r="G147" s="191"/>
      <c r="H147" s="7">
        <f>I147/$G$158</f>
        <v>0</v>
      </c>
      <c r="I147" s="8">
        <f>I97</f>
        <v>0</v>
      </c>
    </row>
    <row r="148" spans="1:9" ht="15" customHeight="1">
      <c r="A148" s="99">
        <v>2</v>
      </c>
      <c r="B148" s="189" t="s">
        <v>222</v>
      </c>
      <c r="C148" s="190"/>
      <c r="D148" s="190"/>
      <c r="E148" s="190"/>
      <c r="F148" s="190"/>
      <c r="G148" s="191"/>
      <c r="H148" s="7">
        <f>I148/$G$158</f>
        <v>0</v>
      </c>
      <c r="I148" s="8">
        <f>I107</f>
        <v>0</v>
      </c>
    </row>
    <row r="149" spans="1:9" ht="15" customHeight="1">
      <c r="A149" s="99">
        <v>3</v>
      </c>
      <c r="B149" s="189" t="s">
        <v>223</v>
      </c>
      <c r="C149" s="190"/>
      <c r="D149" s="190"/>
      <c r="E149" s="190"/>
      <c r="F149" s="190"/>
      <c r="G149" s="191"/>
      <c r="H149" s="7">
        <f>I149/$G$158</f>
        <v>0</v>
      </c>
      <c r="I149" s="8">
        <f>I111</f>
        <v>0</v>
      </c>
    </row>
    <row r="150" spans="1:9" ht="15" customHeight="1">
      <c r="A150" s="244" t="s">
        <v>129</v>
      </c>
      <c r="B150" s="245"/>
      <c r="C150" s="245"/>
      <c r="D150" s="245"/>
      <c r="E150" s="245"/>
      <c r="F150" s="245"/>
      <c r="G150" s="246"/>
      <c r="H150" s="27">
        <f>H147+H148+H149</f>
        <v>0</v>
      </c>
      <c r="I150" s="28">
        <f>I147+I148+I149</f>
        <v>0</v>
      </c>
    </row>
    <row r="151" ht="4.5" customHeight="1"/>
    <row r="152" spans="1:9" ht="11.25">
      <c r="A152" s="185" t="s">
        <v>104</v>
      </c>
      <c r="B152" s="185"/>
      <c r="C152" s="185"/>
      <c r="D152" s="185"/>
      <c r="E152" s="185"/>
      <c r="F152" s="185"/>
      <c r="G152" s="185"/>
      <c r="H152" s="185"/>
      <c r="I152" s="185"/>
    </row>
    <row r="153" spans="1:9" ht="15" customHeight="1">
      <c r="A153" s="99">
        <v>1</v>
      </c>
      <c r="B153" s="189" t="s">
        <v>224</v>
      </c>
      <c r="C153" s="190"/>
      <c r="D153" s="190"/>
      <c r="E153" s="190"/>
      <c r="F153" s="190"/>
      <c r="G153" s="191"/>
      <c r="H153" s="7">
        <f>I153/$G$158</f>
        <v>0.1125</v>
      </c>
      <c r="I153" s="8">
        <f>I126</f>
        <v>394.1664879636942</v>
      </c>
    </row>
    <row r="154" spans="1:11" ht="15" customHeight="1">
      <c r="A154" s="244" t="s">
        <v>130</v>
      </c>
      <c r="B154" s="245"/>
      <c r="C154" s="245"/>
      <c r="D154" s="245"/>
      <c r="E154" s="245"/>
      <c r="F154" s="245"/>
      <c r="G154" s="246"/>
      <c r="H154" s="27">
        <f>H153</f>
        <v>0.1125</v>
      </c>
      <c r="I154" s="28">
        <f>I126</f>
        <v>394.1664879636942</v>
      </c>
      <c r="K154" s="52"/>
    </row>
    <row r="155" ht="4.5" customHeight="1"/>
    <row r="156" spans="1:9" ht="11.25">
      <c r="A156" s="253" t="s">
        <v>126</v>
      </c>
      <c r="B156" s="253"/>
      <c r="C156" s="253"/>
      <c r="D156" s="253"/>
      <c r="E156" s="253"/>
      <c r="F156" s="253"/>
      <c r="G156" s="253"/>
      <c r="H156" s="253"/>
      <c r="I156" s="253"/>
    </row>
    <row r="157" spans="1:9" ht="45">
      <c r="A157" s="254" t="s">
        <v>131</v>
      </c>
      <c r="B157" s="254"/>
      <c r="C157" s="254"/>
      <c r="D157" s="254"/>
      <c r="E157" s="254"/>
      <c r="F157" s="254"/>
      <c r="G157" s="96" t="s">
        <v>132</v>
      </c>
      <c r="H157" s="96" t="s">
        <v>133</v>
      </c>
      <c r="I157" s="96" t="s">
        <v>134</v>
      </c>
    </row>
    <row r="158" spans="1:9" ht="11.25" customHeight="1">
      <c r="A158" s="255" t="str">
        <f>D5</f>
        <v>Agente de Proteção da Aviação Civil</v>
      </c>
      <c r="B158" s="256"/>
      <c r="C158" s="256"/>
      <c r="D158" s="256"/>
      <c r="E158" s="256"/>
      <c r="F158" s="257"/>
      <c r="G158" s="53">
        <f>I144+I150+I154</f>
        <v>3503.702115232837</v>
      </c>
      <c r="H158" s="96">
        <v>1</v>
      </c>
      <c r="I158" s="53">
        <f>G158*H158</f>
        <v>3503.702115232837</v>
      </c>
    </row>
    <row r="159" spans="1:9" ht="11.25">
      <c r="A159" s="255"/>
      <c r="B159" s="256"/>
      <c r="C159" s="256"/>
      <c r="D159" s="256"/>
      <c r="E159" s="256"/>
      <c r="F159" s="257"/>
      <c r="G159" s="96"/>
      <c r="H159" s="96"/>
      <c r="I159" s="53"/>
    </row>
    <row r="160" spans="1:10" s="12" customFormat="1" ht="12">
      <c r="A160" s="250" t="s">
        <v>225</v>
      </c>
      <c r="B160" s="251"/>
      <c r="C160" s="251"/>
      <c r="D160" s="251"/>
      <c r="E160" s="251"/>
      <c r="F160" s="251"/>
      <c r="G160" s="251"/>
      <c r="H160" s="252"/>
      <c r="I160" s="54">
        <f>I158+I159</f>
        <v>3503.702115232837</v>
      </c>
      <c r="J160" s="51"/>
    </row>
  </sheetData>
  <sheetProtection/>
  <mergeCells count="146">
    <mergeCell ref="A160:H160"/>
    <mergeCell ref="B153:G153"/>
    <mergeCell ref="A154:G154"/>
    <mergeCell ref="A156:I156"/>
    <mergeCell ref="A157:F157"/>
    <mergeCell ref="A158:F158"/>
    <mergeCell ref="A159:F159"/>
    <mergeCell ref="A146:I146"/>
    <mergeCell ref="B147:G147"/>
    <mergeCell ref="B148:G148"/>
    <mergeCell ref="B149:G149"/>
    <mergeCell ref="A150:G150"/>
    <mergeCell ref="A152:I152"/>
    <mergeCell ref="A139:I139"/>
    <mergeCell ref="A140:I140"/>
    <mergeCell ref="B141:G141"/>
    <mergeCell ref="B142:G142"/>
    <mergeCell ref="B143:G143"/>
    <mergeCell ref="A144:G144"/>
    <mergeCell ref="A134:B134"/>
    <mergeCell ref="H134:I134"/>
    <mergeCell ref="B135:E135"/>
    <mergeCell ref="H135:I135"/>
    <mergeCell ref="B136:I136"/>
    <mergeCell ref="A137:G137"/>
    <mergeCell ref="A131:B131"/>
    <mergeCell ref="D131:E131"/>
    <mergeCell ref="H131:I131"/>
    <mergeCell ref="A132:B132"/>
    <mergeCell ref="H132:I132"/>
    <mergeCell ref="A133:B133"/>
    <mergeCell ref="H133:I133"/>
    <mergeCell ref="B127:I127"/>
    <mergeCell ref="B128:I128"/>
    <mergeCell ref="A129:I129"/>
    <mergeCell ref="A130:B130"/>
    <mergeCell ref="D130:E130"/>
    <mergeCell ref="H130:I130"/>
    <mergeCell ref="B121:G121"/>
    <mergeCell ref="B122:G122"/>
    <mergeCell ref="B123:G123"/>
    <mergeCell ref="B124:G124"/>
    <mergeCell ref="B125:G125"/>
    <mergeCell ref="A126:G126"/>
    <mergeCell ref="A113:E113"/>
    <mergeCell ref="A114:B114"/>
    <mergeCell ref="A115:B115"/>
    <mergeCell ref="A117:G117"/>
    <mergeCell ref="A119:I119"/>
    <mergeCell ref="B120:G120"/>
    <mergeCell ref="B105:G105"/>
    <mergeCell ref="B106:G106"/>
    <mergeCell ref="A107:G107"/>
    <mergeCell ref="B109:G109"/>
    <mergeCell ref="B110:G110"/>
    <mergeCell ref="A111:G111"/>
    <mergeCell ref="A100:E100"/>
    <mergeCell ref="A101:B101"/>
    <mergeCell ref="A102:B102"/>
    <mergeCell ref="B103:I103"/>
    <mergeCell ref="B104:G104"/>
    <mergeCell ref="B93:G93"/>
    <mergeCell ref="B94:G94"/>
    <mergeCell ref="B95:G95"/>
    <mergeCell ref="B96:G96"/>
    <mergeCell ref="A97:G97"/>
    <mergeCell ref="B98:I98"/>
    <mergeCell ref="A81:B81"/>
    <mergeCell ref="A87:G87"/>
    <mergeCell ref="A89:I89"/>
    <mergeCell ref="B90:G90"/>
    <mergeCell ref="B91:G91"/>
    <mergeCell ref="B92:G92"/>
    <mergeCell ref="A83:I83"/>
    <mergeCell ref="A84:B84"/>
    <mergeCell ref="A85:B85"/>
    <mergeCell ref="C84:D84"/>
    <mergeCell ref="C85:D85"/>
    <mergeCell ref="A73:G73"/>
    <mergeCell ref="A75:I75"/>
    <mergeCell ref="A76:B76"/>
    <mergeCell ref="A77:B77"/>
    <mergeCell ref="A79:I79"/>
    <mergeCell ref="A80:B80"/>
    <mergeCell ref="A65:G65"/>
    <mergeCell ref="A67:G67"/>
    <mergeCell ref="B69:G69"/>
    <mergeCell ref="B70:G70"/>
    <mergeCell ref="B71:G71"/>
    <mergeCell ref="B72:G72"/>
    <mergeCell ref="B58:G58"/>
    <mergeCell ref="B59:G59"/>
    <mergeCell ref="B60:G60"/>
    <mergeCell ref="A61:G61"/>
    <mergeCell ref="B63:G63"/>
    <mergeCell ref="B64:G64"/>
    <mergeCell ref="B52:G52"/>
    <mergeCell ref="B53:G53"/>
    <mergeCell ref="A54:G54"/>
    <mergeCell ref="B55:I55"/>
    <mergeCell ref="B56:I56"/>
    <mergeCell ref="B57:G57"/>
    <mergeCell ref="B46:G46"/>
    <mergeCell ref="B47:G47"/>
    <mergeCell ref="B48:G48"/>
    <mergeCell ref="B49:G49"/>
    <mergeCell ref="B50:G50"/>
    <mergeCell ref="B51:G51"/>
    <mergeCell ref="B39:G39"/>
    <mergeCell ref="B40:G40"/>
    <mergeCell ref="B41:G41"/>
    <mergeCell ref="A42:G42"/>
    <mergeCell ref="A43:I43"/>
    <mergeCell ref="B45:G45"/>
    <mergeCell ref="A44:I44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A20:F20"/>
    <mergeCell ref="A21:F21"/>
    <mergeCell ref="A23:I23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3" r:id="rId3"/>
  <rowBreaks count="2" manualBreakCount="2">
    <brk id="56" max="8" man="1"/>
    <brk id="112" max="8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61"/>
  <dimension ref="A1:I5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7.7109375" style="55" customWidth="1"/>
    <col min="2" max="2" width="20.57421875" style="55" customWidth="1"/>
    <col min="3" max="3" width="25.57421875" style="0" bestFit="1" customWidth="1"/>
    <col min="4" max="4" width="6.7109375" style="0" customWidth="1"/>
    <col min="5" max="5" width="5.140625" style="55" bestFit="1" customWidth="1"/>
    <col min="6" max="6" width="8.140625" style="55" customWidth="1"/>
    <col min="7" max="7" width="22.28125" style="55" bestFit="1" customWidth="1"/>
    <col min="8" max="8" width="18.7109375" style="56" customWidth="1"/>
    <col min="9" max="9" width="4.7109375" style="55" bestFit="1" customWidth="1"/>
    <col min="10" max="10" width="9.140625" style="55" customWidth="1"/>
    <col min="11" max="13" width="22.28125" style="55" customWidth="1"/>
    <col min="14" max="16384" width="9.140625" style="55" customWidth="1"/>
  </cols>
  <sheetData>
    <row r="1" ht="15.75">
      <c r="A1" s="57"/>
    </row>
    <row r="2" ht="15.75">
      <c r="A2" s="57"/>
    </row>
    <row r="3" ht="15.75">
      <c r="A3" s="57"/>
    </row>
    <row r="4" ht="15.75">
      <c r="A4" s="57"/>
    </row>
    <row r="5" ht="15.75">
      <c r="A5" s="57"/>
    </row>
    <row r="6" ht="15.75">
      <c r="A6" s="57"/>
    </row>
    <row r="7" ht="15.75">
      <c r="A7" s="57"/>
    </row>
    <row r="8" ht="15.75">
      <c r="A8" s="57"/>
    </row>
    <row r="9" ht="15.75">
      <c r="A9" s="57"/>
    </row>
    <row r="10" ht="15.75">
      <c r="A10" s="57"/>
    </row>
    <row r="11" ht="15.75">
      <c r="A11" s="57"/>
    </row>
    <row r="12" ht="15.75">
      <c r="A12" s="57"/>
    </row>
    <row r="13" ht="15.75">
      <c r="A13" s="57"/>
    </row>
    <row r="14" ht="15.75">
      <c r="A14" s="57"/>
    </row>
    <row r="15" ht="15.75">
      <c r="A15" s="57"/>
    </row>
    <row r="16" ht="15.75">
      <c r="A16" s="57"/>
    </row>
    <row r="17" ht="15.75">
      <c r="A17" s="57"/>
    </row>
    <row r="18" ht="15.75">
      <c r="A18" s="57"/>
    </row>
    <row r="19" ht="16.5" thickBot="1">
      <c r="A19" s="57"/>
    </row>
    <row r="20" spans="1:8" ht="16.5" thickBot="1">
      <c r="A20" s="74"/>
      <c r="B20" s="75" t="s">
        <v>147</v>
      </c>
      <c r="C20" s="75" t="s">
        <v>148</v>
      </c>
      <c r="D20" s="76" t="s">
        <v>161</v>
      </c>
      <c r="E20" s="76" t="s">
        <v>162</v>
      </c>
      <c r="F20" s="76" t="s">
        <v>159</v>
      </c>
      <c r="G20" s="75" t="s">
        <v>163</v>
      </c>
      <c r="H20" s="77" t="s">
        <v>160</v>
      </c>
    </row>
    <row r="21" spans="1:8" ht="21" customHeight="1">
      <c r="A21" s="71" t="s">
        <v>209</v>
      </c>
      <c r="B21" s="63"/>
      <c r="C21" s="64"/>
      <c r="D21" s="64"/>
      <c r="E21" s="63"/>
      <c r="F21" s="63"/>
      <c r="G21" s="63"/>
      <c r="H21" s="65"/>
    </row>
    <row r="22" spans="1:8" ht="15.75">
      <c r="A22" s="66"/>
      <c r="B22" s="67" t="s">
        <v>151</v>
      </c>
      <c r="C22" s="67" t="s">
        <v>167</v>
      </c>
      <c r="D22" s="68">
        <v>1</v>
      </c>
      <c r="E22" s="69">
        <v>200</v>
      </c>
      <c r="F22" s="69">
        <v>40</v>
      </c>
      <c r="G22" s="67" t="s">
        <v>203</v>
      </c>
      <c r="H22" s="70">
        <v>4066.890174919427</v>
      </c>
    </row>
    <row r="23" spans="1:8" ht="15.75">
      <c r="A23" s="66"/>
      <c r="B23" s="67" t="s">
        <v>151</v>
      </c>
      <c r="C23" s="67" t="s">
        <v>168</v>
      </c>
      <c r="D23" s="68">
        <v>1</v>
      </c>
      <c r="E23" s="68">
        <v>200</v>
      </c>
      <c r="F23" s="68">
        <v>40</v>
      </c>
      <c r="G23" s="67" t="s">
        <v>203</v>
      </c>
      <c r="H23" s="70">
        <v>4187.400732935041</v>
      </c>
    </row>
    <row r="24" spans="1:8" ht="15.75">
      <c r="A24" s="66"/>
      <c r="B24" s="67" t="s">
        <v>151</v>
      </c>
      <c r="C24" s="67" t="s">
        <v>202</v>
      </c>
      <c r="D24" s="68">
        <v>1</v>
      </c>
      <c r="E24" s="68">
        <v>200</v>
      </c>
      <c r="F24" s="68">
        <v>40</v>
      </c>
      <c r="G24" s="67" t="s">
        <v>204</v>
      </c>
      <c r="H24" s="70">
        <v>4137.089605118857</v>
      </c>
    </row>
    <row r="25" spans="1:8" ht="15.75">
      <c r="A25" s="66"/>
      <c r="B25" s="67" t="s">
        <v>151</v>
      </c>
      <c r="C25" s="67" t="s">
        <v>169</v>
      </c>
      <c r="D25" s="68">
        <v>1</v>
      </c>
      <c r="E25" s="68">
        <v>200</v>
      </c>
      <c r="F25" s="68">
        <v>40</v>
      </c>
      <c r="G25" s="67" t="s">
        <v>203</v>
      </c>
      <c r="H25" s="70">
        <v>4137.089605118857</v>
      </c>
    </row>
    <row r="26" spans="1:8" ht="15.75">
      <c r="A26" s="66"/>
      <c r="B26" s="67" t="s">
        <v>151</v>
      </c>
      <c r="C26" s="67" t="s">
        <v>144</v>
      </c>
      <c r="D26" s="68">
        <v>1</v>
      </c>
      <c r="E26" s="68">
        <v>200</v>
      </c>
      <c r="F26" s="68">
        <v>40</v>
      </c>
      <c r="G26" s="67" t="s">
        <v>204</v>
      </c>
      <c r="H26" s="70">
        <v>4139.130983852216</v>
      </c>
    </row>
    <row r="27" spans="1:8" ht="15.75">
      <c r="A27" s="66"/>
      <c r="B27" s="67" t="s">
        <v>151</v>
      </c>
      <c r="C27" s="67" t="s">
        <v>170</v>
      </c>
      <c r="D27" s="68">
        <v>2</v>
      </c>
      <c r="E27" s="68">
        <v>200</v>
      </c>
      <c r="F27" s="68">
        <v>40</v>
      </c>
      <c r="G27" s="67" t="s">
        <v>203</v>
      </c>
      <c r="H27" s="70">
        <v>8183.922799981304</v>
      </c>
    </row>
    <row r="28" spans="1:8" ht="15.75">
      <c r="A28" s="66"/>
      <c r="B28" s="67" t="s">
        <v>151</v>
      </c>
      <c r="C28" s="67" t="s">
        <v>171</v>
      </c>
      <c r="D28" s="68">
        <v>1</v>
      </c>
      <c r="E28" s="68">
        <v>200</v>
      </c>
      <c r="F28" s="68">
        <v>40</v>
      </c>
      <c r="G28" s="67" t="s">
        <v>203</v>
      </c>
      <c r="H28" s="70">
        <v>4143.565018121017</v>
      </c>
    </row>
    <row r="29" spans="1:8" ht="15.75">
      <c r="A29" s="66"/>
      <c r="B29" s="67" t="s">
        <v>151</v>
      </c>
      <c r="C29" s="67" t="s">
        <v>153</v>
      </c>
      <c r="D29" s="68">
        <v>1</v>
      </c>
      <c r="E29" s="68">
        <v>200</v>
      </c>
      <c r="F29" s="68">
        <v>40</v>
      </c>
      <c r="G29" s="67" t="s">
        <v>205</v>
      </c>
      <c r="H29" s="70">
        <v>4257.431485460737</v>
      </c>
    </row>
    <row r="30" spans="1:8" ht="15.75">
      <c r="A30" s="66"/>
      <c r="B30" s="67" t="s">
        <v>151</v>
      </c>
      <c r="C30" s="67" t="s">
        <v>154</v>
      </c>
      <c r="D30" s="68">
        <v>1</v>
      </c>
      <c r="E30" s="68">
        <v>200</v>
      </c>
      <c r="F30" s="68">
        <v>40</v>
      </c>
      <c r="G30" s="67" t="s">
        <v>205</v>
      </c>
      <c r="H30" s="70">
        <v>4145.009722244278</v>
      </c>
    </row>
    <row r="31" spans="1:8" ht="15.75">
      <c r="A31" s="66"/>
      <c r="B31" s="67" t="s">
        <v>151</v>
      </c>
      <c r="C31" s="67" t="s">
        <v>143</v>
      </c>
      <c r="D31" s="68">
        <v>1</v>
      </c>
      <c r="E31" s="68">
        <v>200</v>
      </c>
      <c r="F31" s="68">
        <v>40</v>
      </c>
      <c r="G31" s="67" t="s">
        <v>203</v>
      </c>
      <c r="H31" s="70">
        <v>4095.4322574555463</v>
      </c>
    </row>
    <row r="32" spans="1:8" ht="15.75">
      <c r="A32" s="66"/>
      <c r="B32" s="67" t="s">
        <v>151</v>
      </c>
      <c r="C32" s="67" t="s">
        <v>152</v>
      </c>
      <c r="D32" s="68">
        <v>1</v>
      </c>
      <c r="E32" s="68">
        <v>200</v>
      </c>
      <c r="F32" s="68">
        <v>40</v>
      </c>
      <c r="G32" s="67" t="s">
        <v>203</v>
      </c>
      <c r="H32" s="70">
        <v>4244.164651821743</v>
      </c>
    </row>
    <row r="33" spans="1:8" ht="15.75">
      <c r="A33" s="66"/>
      <c r="B33" s="67" t="s">
        <v>151</v>
      </c>
      <c r="C33" s="67" t="s">
        <v>172</v>
      </c>
      <c r="D33" s="68">
        <v>1</v>
      </c>
      <c r="E33" s="68">
        <v>200</v>
      </c>
      <c r="F33" s="68">
        <v>40</v>
      </c>
      <c r="G33" s="67" t="s">
        <v>205</v>
      </c>
      <c r="H33" s="70">
        <v>4142.103850133102</v>
      </c>
    </row>
    <row r="34" spans="1:8" ht="15.75">
      <c r="A34" s="66"/>
      <c r="B34" s="67" t="s">
        <v>151</v>
      </c>
      <c r="C34" s="67" t="s">
        <v>146</v>
      </c>
      <c r="D34" s="68">
        <v>1</v>
      </c>
      <c r="E34" s="68">
        <v>200</v>
      </c>
      <c r="F34" s="68">
        <v>40</v>
      </c>
      <c r="G34" s="67" t="s">
        <v>206</v>
      </c>
      <c r="H34" s="70">
        <v>4069.651975765405</v>
      </c>
    </row>
    <row r="35" spans="1:8" ht="15.75">
      <c r="A35" s="66"/>
      <c r="B35" s="67" t="s">
        <v>151</v>
      </c>
      <c r="C35" s="67" t="s">
        <v>145</v>
      </c>
      <c r="D35" s="68">
        <v>2</v>
      </c>
      <c r="E35" s="68">
        <v>200</v>
      </c>
      <c r="F35" s="68">
        <v>40</v>
      </c>
      <c r="G35" s="67" t="s">
        <v>203</v>
      </c>
      <c r="H35" s="70">
        <v>8173.894309952815</v>
      </c>
    </row>
    <row r="36" spans="1:8" ht="15.75">
      <c r="A36" s="66"/>
      <c r="B36" s="67" t="s">
        <v>151</v>
      </c>
      <c r="C36" s="67" t="s">
        <v>173</v>
      </c>
      <c r="D36" s="68">
        <v>1</v>
      </c>
      <c r="E36" s="68">
        <v>200</v>
      </c>
      <c r="F36" s="68">
        <v>40</v>
      </c>
      <c r="G36" s="67" t="s">
        <v>203</v>
      </c>
      <c r="H36" s="70">
        <v>4091.961399990652</v>
      </c>
    </row>
    <row r="37" spans="1:8" ht="15.75">
      <c r="A37" s="66"/>
      <c r="B37" s="67" t="s">
        <v>151</v>
      </c>
      <c r="C37" s="67" t="s">
        <v>174</v>
      </c>
      <c r="D37" s="68">
        <v>2</v>
      </c>
      <c r="E37" s="68">
        <v>200</v>
      </c>
      <c r="F37" s="68">
        <v>40</v>
      </c>
      <c r="G37" s="67" t="s">
        <v>203</v>
      </c>
      <c r="H37" s="70">
        <v>8595.090891149397</v>
      </c>
    </row>
    <row r="38" spans="1:8" ht="15.75">
      <c r="A38" s="66"/>
      <c r="B38" s="67" t="s">
        <v>151</v>
      </c>
      <c r="C38" s="67" t="s">
        <v>175</v>
      </c>
      <c r="D38" s="68">
        <v>2</v>
      </c>
      <c r="E38" s="68">
        <v>200</v>
      </c>
      <c r="F38" s="68">
        <v>40</v>
      </c>
      <c r="G38" s="67" t="s">
        <v>203</v>
      </c>
      <c r="H38" s="70">
        <v>8183.92</v>
      </c>
    </row>
    <row r="39" spans="1:8" ht="15.75">
      <c r="A39" s="66"/>
      <c r="B39" s="67" t="s">
        <v>151</v>
      </c>
      <c r="C39" s="67" t="s">
        <v>176</v>
      </c>
      <c r="D39" s="68">
        <v>1</v>
      </c>
      <c r="E39" s="68">
        <v>200</v>
      </c>
      <c r="F39" s="68">
        <v>40</v>
      </c>
      <c r="G39" s="67" t="s">
        <v>205</v>
      </c>
      <c r="H39" s="70">
        <v>4091.961399990652</v>
      </c>
    </row>
    <row r="40" spans="1:8" ht="15.75">
      <c r="A40" s="66"/>
      <c r="B40" s="67" t="s">
        <v>151</v>
      </c>
      <c r="C40" s="67" t="s">
        <v>177</v>
      </c>
      <c r="D40" s="68">
        <v>1</v>
      </c>
      <c r="E40" s="68">
        <v>200</v>
      </c>
      <c r="F40" s="68">
        <v>40</v>
      </c>
      <c r="G40" s="67" t="s">
        <v>203</v>
      </c>
      <c r="H40" s="70">
        <v>4157.404088441462</v>
      </c>
    </row>
    <row r="41" spans="1:8" ht="15.75">
      <c r="A41" s="66"/>
      <c r="B41" s="67" t="s">
        <v>151</v>
      </c>
      <c r="C41" s="67" t="s">
        <v>178</v>
      </c>
      <c r="D41" s="68">
        <v>2</v>
      </c>
      <c r="E41" s="68">
        <v>200</v>
      </c>
      <c r="F41" s="68">
        <v>40</v>
      </c>
      <c r="G41" s="67" t="s">
        <v>203</v>
      </c>
      <c r="H41" s="70">
        <v>8625.176361234866</v>
      </c>
    </row>
    <row r="42" spans="1:8" ht="15.75">
      <c r="A42" s="66"/>
      <c r="B42" s="67" t="s">
        <v>151</v>
      </c>
      <c r="C42" s="67" t="s">
        <v>179</v>
      </c>
      <c r="D42" s="68">
        <v>1</v>
      </c>
      <c r="E42" s="68">
        <v>200</v>
      </c>
      <c r="F42" s="68">
        <v>40</v>
      </c>
      <c r="G42" s="67" t="s">
        <v>203</v>
      </c>
      <c r="H42" s="70">
        <v>4137.089605118857</v>
      </c>
    </row>
    <row r="43" spans="1:8" ht="16.5" thickBot="1">
      <c r="A43" s="66"/>
      <c r="B43" s="67" t="s">
        <v>151</v>
      </c>
      <c r="C43" s="67" t="s">
        <v>10</v>
      </c>
      <c r="D43" s="68">
        <v>9</v>
      </c>
      <c r="E43" s="68">
        <v>200</v>
      </c>
      <c r="F43" s="68">
        <v>40</v>
      </c>
      <c r="G43" s="67" t="s">
        <v>203</v>
      </c>
      <c r="H43" s="70">
        <v>37179.903859973</v>
      </c>
    </row>
    <row r="44" spans="1:8" ht="16.5" thickBot="1">
      <c r="A44" s="80" t="s">
        <v>210</v>
      </c>
      <c r="B44" s="72"/>
      <c r="C44" s="75"/>
      <c r="D44" s="75"/>
      <c r="E44" s="75"/>
      <c r="F44" s="75"/>
      <c r="G44" s="75"/>
      <c r="H44" s="81">
        <f>SUM(H22:H43)</f>
        <v>145185.28477877926</v>
      </c>
    </row>
    <row r="45" spans="1:8" ht="16.5" thickBot="1">
      <c r="A45" s="82"/>
      <c r="B45" s="83"/>
      <c r="C45" s="83"/>
      <c r="D45" s="84"/>
      <c r="E45" s="84"/>
      <c r="F45" s="84"/>
      <c r="G45" s="83"/>
      <c r="H45" s="85"/>
    </row>
    <row r="46" spans="1:8" ht="21.75" customHeight="1">
      <c r="A46" s="71" t="s">
        <v>211</v>
      </c>
      <c r="B46" s="73"/>
      <c r="C46" s="86"/>
      <c r="D46" s="87"/>
      <c r="E46" s="87"/>
      <c r="F46" s="87"/>
      <c r="G46" s="86"/>
      <c r="H46" s="88"/>
    </row>
    <row r="47" spans="1:8" ht="16.5" thickBot="1">
      <c r="A47" s="89"/>
      <c r="B47" s="90" t="s">
        <v>199</v>
      </c>
      <c r="C47" s="90" t="s">
        <v>10</v>
      </c>
      <c r="D47" s="91">
        <v>2</v>
      </c>
      <c r="E47" s="91">
        <v>150</v>
      </c>
      <c r="F47" s="91">
        <v>30</v>
      </c>
      <c r="G47" s="90" t="s">
        <v>203</v>
      </c>
      <c r="H47" s="92">
        <v>5580.95</v>
      </c>
    </row>
    <row r="48" spans="1:8" ht="16.5" thickBot="1">
      <c r="A48" s="80" t="s">
        <v>212</v>
      </c>
      <c r="B48" s="72"/>
      <c r="C48" s="75"/>
      <c r="D48" s="75"/>
      <c r="E48" s="75"/>
      <c r="F48" s="75"/>
      <c r="G48" s="75"/>
      <c r="H48" s="81">
        <f>SUM(H47)</f>
        <v>5580.95</v>
      </c>
    </row>
    <row r="49" spans="1:9" ht="15.75">
      <c r="A49" s="57"/>
      <c r="C49" s="55"/>
      <c r="D49" s="55"/>
      <c r="E49" s="78"/>
      <c r="F49" s="79"/>
      <c r="G49" s="78"/>
      <c r="H49" s="55"/>
      <c r="I49" s="58"/>
    </row>
    <row r="50" spans="1:9" ht="14.25" customHeight="1">
      <c r="A50" s="57"/>
      <c r="B50" s="93" t="s">
        <v>213</v>
      </c>
      <c r="C50" s="94">
        <f>H48+H44</f>
        <v>150766.23477877927</v>
      </c>
      <c r="D50" s="55"/>
      <c r="H50" s="55"/>
      <c r="I50" s="58"/>
    </row>
    <row r="51" spans="1:9" ht="14.25" customHeight="1">
      <c r="A51" s="57"/>
      <c r="B51" s="95" t="s">
        <v>164</v>
      </c>
      <c r="C51" s="93"/>
      <c r="E51"/>
      <c r="F51" s="58"/>
      <c r="G51"/>
      <c r="H51"/>
      <c r="I51" s="58"/>
    </row>
    <row r="52" spans="1:9" ht="14.25" customHeight="1">
      <c r="A52" s="57"/>
      <c r="B52" s="95" t="s">
        <v>201</v>
      </c>
      <c r="C52" s="93"/>
      <c r="E52"/>
      <c r="F52" s="58"/>
      <c r="G52"/>
      <c r="H52"/>
      <c r="I52" s="58"/>
    </row>
    <row r="53" spans="1:9" ht="14.25" customHeight="1">
      <c r="A53" s="57"/>
      <c r="B53" s="95" t="s">
        <v>165</v>
      </c>
      <c r="C53" s="93"/>
      <c r="E53"/>
      <c r="F53" s="58"/>
      <c r="G53"/>
      <c r="H53"/>
      <c r="I53" s="58"/>
    </row>
    <row r="54" spans="1:9" ht="15.75">
      <c r="A54" s="57"/>
      <c r="E54"/>
      <c r="F54" s="58"/>
      <c r="G54"/>
      <c r="H54"/>
      <c r="I54" s="58"/>
    </row>
    <row r="55" spans="1:9" ht="15.75">
      <c r="A55" s="57"/>
      <c r="E55"/>
      <c r="F55" s="58"/>
      <c r="G55"/>
      <c r="H55"/>
      <c r="I55" s="58"/>
    </row>
    <row r="56" spans="1:9" ht="15.75">
      <c r="A56" s="57"/>
      <c r="B56" s="61"/>
      <c r="D56" t="s">
        <v>207</v>
      </c>
      <c r="E56"/>
      <c r="F56" s="58"/>
      <c r="G56"/>
      <c r="H56"/>
      <c r="I56" s="58"/>
    </row>
    <row r="57" spans="1:4" ht="15.75">
      <c r="A57" s="57"/>
      <c r="D57" t="s">
        <v>208</v>
      </c>
    </row>
    <row r="58" ht="15.75" hidden="1">
      <c r="F58" s="55" t="s">
        <v>166</v>
      </c>
    </row>
    <row r="59" ht="15.75" hidden="1">
      <c r="F59" s="55" t="s">
        <v>150</v>
      </c>
    </row>
  </sheetData>
  <sheetProtection/>
  <printOptions horizontalCentered="1"/>
  <pageMargins left="0.74" right="0.25" top="0.59" bottom="0.45" header="0.31496062992125984" footer="0.31496062992125984"/>
  <pageSetup horizontalDpi="600" verticalDpi="600" orientation="portrait" paperSize="9" scale="80" r:id="rId3"/>
  <headerFooter>
    <oddHeader xml:space="preserve">&amp;CExpediente 474.1950.16.5&amp;RPágina &amp;P+89  </oddHeader>
    <oddFooter>&amp;R&amp;8&amp;P/&amp;N</oddFooter>
  </headerFooter>
  <legacyDrawing r:id="rId2"/>
  <oleObjects>
    <oleObject progId="Word.Document.12" shapeId="681780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"/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7109375" style="0" bestFit="1" customWidth="1"/>
    <col min="2" max="2" width="18.140625" style="0" bestFit="1" customWidth="1"/>
    <col min="3" max="3" width="25.57421875" style="0" bestFit="1" customWidth="1"/>
    <col min="5" max="6" width="11.57421875" style="0" bestFit="1" customWidth="1"/>
    <col min="7" max="7" width="22.28125" style="0" bestFit="1" customWidth="1"/>
    <col min="8" max="8" width="12.00390625" style="0" bestFit="1" customWidth="1"/>
    <col min="9" max="9" width="4.7109375" style="0" bestFit="1" customWidth="1"/>
  </cols>
  <sheetData>
    <row r="1" spans="1:9" ht="15">
      <c r="A1" s="59" t="s">
        <v>158</v>
      </c>
      <c r="B1" s="59" t="s">
        <v>147</v>
      </c>
      <c r="C1" s="59" t="s">
        <v>148</v>
      </c>
      <c r="D1" s="59" t="s">
        <v>162</v>
      </c>
      <c r="E1" s="60" t="s">
        <v>159</v>
      </c>
      <c r="F1" s="59" t="s">
        <v>149</v>
      </c>
      <c r="G1" s="59" t="s">
        <v>163</v>
      </c>
      <c r="H1" s="59" t="s">
        <v>160</v>
      </c>
      <c r="I1" s="60" t="s">
        <v>161</v>
      </c>
    </row>
    <row r="2" spans="1:9" ht="15">
      <c r="A2" s="57" t="s">
        <v>180</v>
      </c>
      <c r="B2" t="e">
        <f>#REF!</f>
        <v>#REF!</v>
      </c>
      <c r="C2" t="e">
        <f>#REF!</f>
        <v>#REF!</v>
      </c>
      <c r="D2" t="e">
        <f>#REF!</f>
        <v>#REF!</v>
      </c>
      <c r="E2" t="e">
        <f>D2/5</f>
        <v>#REF!</v>
      </c>
      <c r="F2" t="e">
        <f>#REF!</f>
        <v>#REF!</v>
      </c>
      <c r="G2" t="e">
        <f>#REF!</f>
        <v>#REF!</v>
      </c>
      <c r="H2" s="62" t="e">
        <f>#REF!</f>
        <v>#REF!</v>
      </c>
      <c r="I2" t="e">
        <f>#REF!</f>
        <v>#REF!</v>
      </c>
    </row>
    <row r="3" spans="1:9" ht="15">
      <c r="A3" s="57" t="s">
        <v>181</v>
      </c>
      <c r="B3" t="e">
        <f>#REF!</f>
        <v>#REF!</v>
      </c>
      <c r="C3" t="e">
        <f>#REF!</f>
        <v>#REF!</v>
      </c>
      <c r="D3" t="e">
        <f>#REF!</f>
        <v>#REF!</v>
      </c>
      <c r="E3" t="e">
        <f aca="true" t="shared" si="0" ref="E3:E24">D3/5</f>
        <v>#REF!</v>
      </c>
      <c r="F3" t="e">
        <f>#REF!</f>
        <v>#REF!</v>
      </c>
      <c r="G3" t="e">
        <f>#REF!</f>
        <v>#REF!</v>
      </c>
      <c r="H3" s="62" t="e">
        <f>#REF!</f>
        <v>#REF!</v>
      </c>
      <c r="I3" t="e">
        <f>#REF!</f>
        <v>#REF!</v>
      </c>
    </row>
    <row r="4" spans="1:9" ht="15">
      <c r="A4" s="57" t="s">
        <v>182</v>
      </c>
      <c r="B4" t="e">
        <f>#REF!</f>
        <v>#REF!</v>
      </c>
      <c r="C4" t="e">
        <f>#REF!</f>
        <v>#REF!</v>
      </c>
      <c r="D4" t="e">
        <f>#REF!</f>
        <v>#REF!</v>
      </c>
      <c r="E4" t="e">
        <f t="shared" si="0"/>
        <v>#REF!</v>
      </c>
      <c r="F4" t="e">
        <f>#REF!</f>
        <v>#REF!</v>
      </c>
      <c r="G4" t="e">
        <f>#REF!</f>
        <v>#REF!</v>
      </c>
      <c r="H4" s="62" t="e">
        <f>#REF!</f>
        <v>#REF!</v>
      </c>
      <c r="I4" t="e">
        <f>#REF!</f>
        <v>#REF!</v>
      </c>
    </row>
    <row r="5" spans="1:9" ht="15">
      <c r="A5" s="57" t="s">
        <v>183</v>
      </c>
      <c r="B5" t="e">
        <f>#REF!</f>
        <v>#REF!</v>
      </c>
      <c r="C5" t="e">
        <f>#REF!</f>
        <v>#REF!</v>
      </c>
      <c r="D5" t="e">
        <f>#REF!</f>
        <v>#REF!</v>
      </c>
      <c r="E5" t="e">
        <f t="shared" si="0"/>
        <v>#REF!</v>
      </c>
      <c r="F5" t="e">
        <f>#REF!</f>
        <v>#REF!</v>
      </c>
      <c r="G5" t="e">
        <f>#REF!</f>
        <v>#REF!</v>
      </c>
      <c r="H5" s="62" t="e">
        <f>#REF!</f>
        <v>#REF!</v>
      </c>
      <c r="I5" t="e">
        <f>#REF!</f>
        <v>#REF!</v>
      </c>
    </row>
    <row r="6" spans="1:9" ht="15">
      <c r="A6" s="57" t="s">
        <v>184</v>
      </c>
      <c r="B6" t="e">
        <f>#REF!</f>
        <v>#REF!</v>
      </c>
      <c r="C6" t="e">
        <f>#REF!</f>
        <v>#REF!</v>
      </c>
      <c r="D6" t="e">
        <f>#REF!</f>
        <v>#REF!</v>
      </c>
      <c r="E6" t="e">
        <f t="shared" si="0"/>
        <v>#REF!</v>
      </c>
      <c r="F6" t="e">
        <f>#REF!</f>
        <v>#REF!</v>
      </c>
      <c r="G6" t="e">
        <f>#REF!</f>
        <v>#REF!</v>
      </c>
      <c r="H6" s="62" t="e">
        <f>#REF!</f>
        <v>#REF!</v>
      </c>
      <c r="I6" t="e">
        <f>#REF!</f>
        <v>#REF!</v>
      </c>
    </row>
    <row r="7" spans="1:9" ht="15">
      <c r="A7" s="57" t="s">
        <v>185</v>
      </c>
      <c r="B7" t="e">
        <f>#REF!</f>
        <v>#REF!</v>
      </c>
      <c r="C7" t="e">
        <f>#REF!</f>
        <v>#REF!</v>
      </c>
      <c r="D7" t="e">
        <f>#REF!</f>
        <v>#REF!</v>
      </c>
      <c r="E7" t="e">
        <f t="shared" si="0"/>
        <v>#REF!</v>
      </c>
      <c r="F7" t="e">
        <f>#REF!</f>
        <v>#REF!</v>
      </c>
      <c r="G7" t="e">
        <f>#REF!</f>
        <v>#REF!</v>
      </c>
      <c r="H7" s="62" t="e">
        <f>#REF!</f>
        <v>#REF!</v>
      </c>
      <c r="I7" t="e">
        <f>#REF!</f>
        <v>#REF!</v>
      </c>
    </row>
    <row r="8" spans="1:9" ht="15">
      <c r="A8" s="57" t="s">
        <v>186</v>
      </c>
      <c r="B8" t="e">
        <f>#REF!</f>
        <v>#REF!</v>
      </c>
      <c r="C8" t="e">
        <f>#REF!</f>
        <v>#REF!</v>
      </c>
      <c r="D8" t="e">
        <f>#REF!</f>
        <v>#REF!</v>
      </c>
      <c r="E8" t="e">
        <f t="shared" si="0"/>
        <v>#REF!</v>
      </c>
      <c r="F8" t="e">
        <f>#REF!</f>
        <v>#REF!</v>
      </c>
      <c r="G8" t="e">
        <f>#REF!</f>
        <v>#REF!</v>
      </c>
      <c r="H8" s="62" t="e">
        <f>#REF!</f>
        <v>#REF!</v>
      </c>
      <c r="I8" t="e">
        <f>#REF!</f>
        <v>#REF!</v>
      </c>
    </row>
    <row r="9" spans="1:9" ht="15">
      <c r="A9" s="57" t="s">
        <v>187</v>
      </c>
      <c r="B9" t="e">
        <f>#REF!</f>
        <v>#REF!</v>
      </c>
      <c r="C9" t="e">
        <f>#REF!</f>
        <v>#REF!</v>
      </c>
      <c r="D9" t="e">
        <f>#REF!</f>
        <v>#REF!</v>
      </c>
      <c r="E9" t="e">
        <f t="shared" si="0"/>
        <v>#REF!</v>
      </c>
      <c r="F9" t="e">
        <f>#REF!</f>
        <v>#REF!</v>
      </c>
      <c r="G9" t="e">
        <f>#REF!</f>
        <v>#REF!</v>
      </c>
      <c r="H9" s="62" t="e">
        <f>#REF!</f>
        <v>#REF!</v>
      </c>
      <c r="I9" t="e">
        <f>#REF!</f>
        <v>#REF!</v>
      </c>
    </row>
    <row r="10" spans="1:9" ht="15">
      <c r="A10" s="57" t="s">
        <v>188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 t="shared" si="0"/>
        <v>#REF!</v>
      </c>
      <c r="F10" t="e">
        <f>#REF!</f>
        <v>#REF!</v>
      </c>
      <c r="G10" t="e">
        <f>#REF!</f>
        <v>#REF!</v>
      </c>
      <c r="H10" s="62" t="e">
        <f>#REF!</f>
        <v>#REF!</v>
      </c>
      <c r="I10" t="e">
        <f>#REF!</f>
        <v>#REF!</v>
      </c>
    </row>
    <row r="11" spans="1:9" ht="15">
      <c r="A11" s="57" t="s">
        <v>155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 t="shared" si="0"/>
        <v>#REF!</v>
      </c>
      <c r="F11" t="e">
        <f>#REF!</f>
        <v>#REF!</v>
      </c>
      <c r="G11" t="e">
        <f>#REF!</f>
        <v>#REF!</v>
      </c>
      <c r="H11" s="62" t="e">
        <f>#REF!</f>
        <v>#REF!</v>
      </c>
      <c r="I11" t="e">
        <f>#REF!</f>
        <v>#REF!</v>
      </c>
    </row>
    <row r="12" spans="1:9" ht="15">
      <c r="A12" s="57" t="s">
        <v>156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 t="shared" si="0"/>
        <v>#REF!</v>
      </c>
      <c r="F12" t="e">
        <f>#REF!</f>
        <v>#REF!</v>
      </c>
      <c r="G12" t="e">
        <f>#REF!</f>
        <v>#REF!</v>
      </c>
      <c r="H12" s="62" t="e">
        <f>#REF!</f>
        <v>#REF!</v>
      </c>
      <c r="I12" t="e">
        <f>#REF!</f>
        <v>#REF!</v>
      </c>
    </row>
    <row r="13" spans="1:9" ht="15">
      <c r="A13" s="57" t="s">
        <v>189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 t="shared" si="0"/>
        <v>#REF!</v>
      </c>
      <c r="F13" t="e">
        <f>#REF!</f>
        <v>#REF!</v>
      </c>
      <c r="G13" t="e">
        <f>#REF!</f>
        <v>#REF!</v>
      </c>
      <c r="H13" s="62" t="e">
        <f>#REF!</f>
        <v>#REF!</v>
      </c>
      <c r="I13" t="e">
        <f>#REF!</f>
        <v>#REF!</v>
      </c>
    </row>
    <row r="14" spans="1:9" ht="15">
      <c r="A14" s="57" t="s">
        <v>190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 t="shared" si="0"/>
        <v>#REF!</v>
      </c>
      <c r="F14" t="e">
        <f>#REF!</f>
        <v>#REF!</v>
      </c>
      <c r="G14" t="e">
        <f>#REF!</f>
        <v>#REF!</v>
      </c>
      <c r="H14" s="62" t="e">
        <f>#REF!</f>
        <v>#REF!</v>
      </c>
      <c r="I14" t="e">
        <f>#REF!</f>
        <v>#REF!</v>
      </c>
    </row>
    <row r="15" spans="1:9" ht="15">
      <c r="A15" s="57" t="s">
        <v>191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 t="shared" si="0"/>
        <v>#REF!</v>
      </c>
      <c r="F15" t="e">
        <f>#REF!</f>
        <v>#REF!</v>
      </c>
      <c r="G15" t="e">
        <f>#REF!</f>
        <v>#REF!</v>
      </c>
      <c r="H15" s="62" t="e">
        <f>#REF!</f>
        <v>#REF!</v>
      </c>
      <c r="I15" t="e">
        <f>#REF!</f>
        <v>#REF!</v>
      </c>
    </row>
    <row r="16" spans="1:9" ht="15">
      <c r="A16" s="57" t="s">
        <v>192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 t="shared" si="0"/>
        <v>#REF!</v>
      </c>
      <c r="F16" t="e">
        <f>#REF!</f>
        <v>#REF!</v>
      </c>
      <c r="G16" t="e">
        <f>#REF!</f>
        <v>#REF!</v>
      </c>
      <c r="H16" s="62" t="e">
        <f>#REF!</f>
        <v>#REF!</v>
      </c>
      <c r="I16" t="e">
        <f>#REF!</f>
        <v>#REF!</v>
      </c>
    </row>
    <row r="17" spans="1:9" ht="15">
      <c r="A17" s="57" t="s">
        <v>193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 t="shared" si="0"/>
        <v>#REF!</v>
      </c>
      <c r="F17" t="e">
        <f>#REF!</f>
        <v>#REF!</v>
      </c>
      <c r="G17" t="e">
        <f>#REF!</f>
        <v>#REF!</v>
      </c>
      <c r="H17" s="62" t="e">
        <f>#REF!</f>
        <v>#REF!</v>
      </c>
      <c r="I17" t="e">
        <f>#REF!</f>
        <v>#REF!</v>
      </c>
    </row>
    <row r="18" spans="1:9" ht="15">
      <c r="A18" s="57" t="s">
        <v>194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 t="shared" si="0"/>
        <v>#REF!</v>
      </c>
      <c r="F18" t="e">
        <f>#REF!</f>
        <v>#REF!</v>
      </c>
      <c r="G18" t="e">
        <f>#REF!</f>
        <v>#REF!</v>
      </c>
      <c r="H18" s="62" t="e">
        <f>#REF!</f>
        <v>#REF!</v>
      </c>
      <c r="I18" t="e">
        <f>#REF!</f>
        <v>#REF!</v>
      </c>
    </row>
    <row r="19" spans="1:9" ht="15">
      <c r="A19" s="57" t="s">
        <v>195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 t="shared" si="0"/>
        <v>#REF!</v>
      </c>
      <c r="F19" t="e">
        <f>#REF!</f>
        <v>#REF!</v>
      </c>
      <c r="G19" t="e">
        <f>#REF!</f>
        <v>#REF!</v>
      </c>
      <c r="H19" s="62" t="e">
        <f>#REF!</f>
        <v>#REF!</v>
      </c>
      <c r="I19" t="e">
        <f>#REF!</f>
        <v>#REF!</v>
      </c>
    </row>
    <row r="20" spans="1:9" ht="15">
      <c r="A20" s="57" t="s">
        <v>196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 t="shared" si="0"/>
        <v>#REF!</v>
      </c>
      <c r="F20" t="e">
        <f>#REF!</f>
        <v>#REF!</v>
      </c>
      <c r="G20" t="e">
        <f>#REF!</f>
        <v>#REF!</v>
      </c>
      <c r="H20" s="62" t="e">
        <f>#REF!</f>
        <v>#REF!</v>
      </c>
      <c r="I20" t="e">
        <f>#REF!</f>
        <v>#REF!</v>
      </c>
    </row>
    <row r="21" spans="1:9" ht="15">
      <c r="A21" s="57" t="s">
        <v>197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 t="shared" si="0"/>
        <v>#REF!</v>
      </c>
      <c r="F21" t="e">
        <f>#REF!</f>
        <v>#REF!</v>
      </c>
      <c r="G21" t="e">
        <f>#REF!</f>
        <v>#REF!</v>
      </c>
      <c r="H21" s="62" t="e">
        <f>#REF!</f>
        <v>#REF!</v>
      </c>
      <c r="I21" t="e">
        <f>#REF!</f>
        <v>#REF!</v>
      </c>
    </row>
    <row r="22" spans="1:9" ht="15">
      <c r="A22" s="57" t="s">
        <v>198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 t="shared" si="0"/>
        <v>#REF!</v>
      </c>
      <c r="F22" t="e">
        <f>#REF!</f>
        <v>#REF!</v>
      </c>
      <c r="G22" t="e">
        <f>#REF!</f>
        <v>#REF!</v>
      </c>
      <c r="H22" s="62" t="e">
        <f>#REF!</f>
        <v>#REF!</v>
      </c>
      <c r="I22" t="e">
        <f>#REF!</f>
        <v>#REF!</v>
      </c>
    </row>
    <row r="23" spans="1:9" ht="15">
      <c r="A23" s="57" t="s">
        <v>157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 t="shared" si="0"/>
        <v>#REF!</v>
      </c>
      <c r="F23" t="e">
        <f>#REF!</f>
        <v>#REF!</v>
      </c>
      <c r="G23" t="e">
        <f>#REF!</f>
        <v>#REF!</v>
      </c>
      <c r="H23" s="62" t="e">
        <f>#REF!</f>
        <v>#REF!</v>
      </c>
      <c r="I23" t="e">
        <f>#REF!</f>
        <v>#REF!</v>
      </c>
    </row>
    <row r="24" spans="1:9" ht="15">
      <c r="A24" s="57" t="s">
        <v>200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 t="shared" si="0"/>
        <v>#REF!</v>
      </c>
      <c r="F24" t="e">
        <f>#REF!</f>
        <v>#REF!</v>
      </c>
      <c r="G24" t="e">
        <f>#REF!</f>
        <v>#REF!</v>
      </c>
      <c r="H24" s="62" t="e">
        <f>#REF!</f>
        <v>#REF!</v>
      </c>
      <c r="I24" t="e">
        <f>#REF!</f>
        <v>#REF!</v>
      </c>
    </row>
  </sheetData>
  <sheetProtection/>
  <hyperlinks>
    <hyperlink ref="A24" location="'TELEFONISTA_6_H_POA'!A1" display="TELEFONISTA_6_H_POA"/>
    <hyperlink ref="A23" location="'SERVENTE_LIMPEZA_POA'!A1" display="SERVENTE_LIMPEZA_POA"/>
    <hyperlink ref="A22" location="'SERV_LIMP_VACARIA'!A1" display="SERV_LIMP_VACARIA"/>
    <hyperlink ref="A21" location="'SERVENTE_LIMPEZA_TRES_PASSOS'!A1" display="SERVENTE_LIMPEZA_TRES_PASSOS"/>
    <hyperlink ref="A20" location="'SERVENTE_LIMPEZA_TAPES'!A1" display="SERVENTE_LIMPEZA_TAPES"/>
    <hyperlink ref="A19" location="'SERV_LIMP_SOLEDADE'!A1" display="SERV_LIMP_SOLEDADE"/>
    <hyperlink ref="A18" location="'SERVENTE_LIMPEZA_SAO_LUIZ_GONZ'!A1" display="SERVENTE_LIMPEZA_SAO_LUIZ_GONZ"/>
    <hyperlink ref="A17" location="'SERVENTE_LIMPEZA_SAO_FRAN_PAULA'!A1" display="SERVENTE_LIMPEZA_SAO_FRAN_PAULA"/>
    <hyperlink ref="A16" location="'SERVENTE_LIMPEZA_SAO_BORJA'!A1" display="SERVENTE_LIMPEZA_SAO_BORJA"/>
    <hyperlink ref="A15" location="'SERV_LIMP_LIVRAMENTO'!A1" display="SERV_LIMP_LIVRAMENTO"/>
    <hyperlink ref="A14" location="'SERV_LIMP_STA_CRUZ_SUL'!A1" display="SERV_LIMP_STA_CRUZ_SUL"/>
    <hyperlink ref="A13" location="'SERV_LIMP_SANANDUVA'!A1" display="SERV_LIMP_SANANDUVA"/>
    <hyperlink ref="A12" location="'SERV_LIMP_OSORIO'!A1" display="SERV_LIMP_OSORIO"/>
    <hyperlink ref="A11" location="'SERV_LIMP_GUAIBA'!A1" display="SERV_LIMP_GUAIBA"/>
    <hyperlink ref="A10" location="'SERV_LIMP_FRED_WESTP'!A1" display="SERV_LIMP_FRED_WESTP"/>
    <hyperlink ref="A9" location="'SERV_LIMP_ERECHIM'!A1" display="SERV_LIMP_ERECHIM"/>
    <hyperlink ref="A8" location="'SERV_LIMP_ENCANTADO'!A1" display="SERV_LIMP_ENCANTADO"/>
    <hyperlink ref="A7" location="'SERV_LIMP_CRUZ_ALTA'!A1" display="SERV_LIMP_CRUZ_ALTA"/>
    <hyperlink ref="A6" location="'SERV_LIMP_CAXIAS_SUL'!A1" display="SERV_LIMP_CAXIAS_SUL"/>
    <hyperlink ref="A5" location="'SERV_LIMP_CACHOEIRA_SUL'!A1" display="SERV_LIMP_CACHOEIRA_SUL"/>
    <hyperlink ref="A4" location="'SERV_LIMP_BENTO_GONCALVES'!A1" display="SERV_LIMP_BENTO_GONCALVES"/>
    <hyperlink ref="A3" location="'SERV_LIMP_BAGE'!A1" display="SERV_LIMP_BAGE"/>
    <hyperlink ref="A2" location="'SERV_LIMP_ALEGRETE'!A1" display="SERV_LIMP_ALEGRETE"/>
  </hyperlink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62"/>
  <dimension ref="A1:I59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7.7109375" style="55" customWidth="1"/>
    <col min="2" max="2" width="20.57421875" style="55" customWidth="1"/>
    <col min="3" max="3" width="25.57421875" style="0" bestFit="1" customWidth="1"/>
    <col min="4" max="4" width="6.7109375" style="0" customWidth="1"/>
    <col min="5" max="5" width="5.140625" style="55" bestFit="1" customWidth="1"/>
    <col min="6" max="6" width="8.140625" style="55" customWidth="1"/>
    <col min="7" max="7" width="22.28125" style="55" bestFit="1" customWidth="1"/>
    <col min="8" max="8" width="18.7109375" style="56" customWidth="1"/>
    <col min="9" max="9" width="4.7109375" style="55" bestFit="1" customWidth="1"/>
    <col min="10" max="10" width="9.140625" style="55" customWidth="1"/>
    <col min="11" max="13" width="22.28125" style="55" customWidth="1"/>
    <col min="14" max="16384" width="9.140625" style="55" customWidth="1"/>
  </cols>
  <sheetData>
    <row r="1" ht="15.75">
      <c r="A1" s="57"/>
    </row>
    <row r="2" ht="15.75">
      <c r="A2" s="57"/>
    </row>
    <row r="3" ht="15.75">
      <c r="A3" s="57"/>
    </row>
    <row r="4" ht="15.75">
      <c r="A4" s="57"/>
    </row>
    <row r="5" ht="15.75">
      <c r="A5" s="57"/>
    </row>
    <row r="6" ht="15.75">
      <c r="A6" s="57"/>
    </row>
    <row r="7" ht="15.75">
      <c r="A7" s="57"/>
    </row>
    <row r="8" ht="15.75">
      <c r="A8" s="57"/>
    </row>
    <row r="9" ht="15.75">
      <c r="A9" s="57"/>
    </row>
    <row r="10" ht="15.75">
      <c r="A10" s="57"/>
    </row>
    <row r="11" ht="15.75">
      <c r="A11" s="57"/>
    </row>
    <row r="12" ht="15.75">
      <c r="A12" s="57"/>
    </row>
    <row r="13" ht="15.75">
      <c r="A13" s="57"/>
    </row>
    <row r="14" ht="15.75">
      <c r="A14" s="57"/>
    </row>
    <row r="15" ht="15.75">
      <c r="A15" s="57"/>
    </row>
    <row r="16" ht="15.75">
      <c r="A16" s="57"/>
    </row>
    <row r="17" ht="15.75">
      <c r="A17" s="57"/>
    </row>
    <row r="18" ht="15.75">
      <c r="A18" s="57"/>
    </row>
    <row r="19" ht="16.5" thickBot="1">
      <c r="A19" s="57"/>
    </row>
    <row r="20" spans="1:8" ht="16.5" thickBot="1">
      <c r="A20" s="74"/>
      <c r="B20" s="75" t="s">
        <v>147</v>
      </c>
      <c r="C20" s="75" t="s">
        <v>148</v>
      </c>
      <c r="D20" s="76" t="s">
        <v>161</v>
      </c>
      <c r="E20" s="76" t="s">
        <v>162</v>
      </c>
      <c r="F20" s="76" t="s">
        <v>159</v>
      </c>
      <c r="G20" s="75" t="s">
        <v>163</v>
      </c>
      <c r="H20" s="77" t="s">
        <v>160</v>
      </c>
    </row>
    <row r="21" spans="1:8" ht="21" customHeight="1">
      <c r="A21" s="71" t="s">
        <v>209</v>
      </c>
      <c r="B21" s="63"/>
      <c r="C21" s="64"/>
      <c r="D21" s="64"/>
      <c r="E21" s="63"/>
      <c r="F21" s="63"/>
      <c r="G21" s="63"/>
      <c r="H21" s="65"/>
    </row>
    <row r="22" spans="1:8" ht="15.75">
      <c r="A22" s="66"/>
      <c r="B22" s="67" t="s">
        <v>151</v>
      </c>
      <c r="C22" s="67" t="s">
        <v>167</v>
      </c>
      <c r="D22" s="68">
        <v>1</v>
      </c>
      <c r="E22" s="69">
        <v>200</v>
      </c>
      <c r="F22" s="69">
        <v>40</v>
      </c>
      <c r="G22" s="67" t="s">
        <v>203</v>
      </c>
      <c r="H22" s="70">
        <v>4066.890174919427</v>
      </c>
    </row>
    <row r="23" spans="1:8" ht="15.75">
      <c r="A23" s="66"/>
      <c r="B23" s="67" t="s">
        <v>151</v>
      </c>
      <c r="C23" s="67" t="s">
        <v>168</v>
      </c>
      <c r="D23" s="68">
        <v>1</v>
      </c>
      <c r="E23" s="68">
        <v>200</v>
      </c>
      <c r="F23" s="68">
        <v>40</v>
      </c>
      <c r="G23" s="67" t="s">
        <v>203</v>
      </c>
      <c r="H23" s="70">
        <v>4187.400732935041</v>
      </c>
    </row>
    <row r="24" spans="1:8" ht="15.75">
      <c r="A24" s="66"/>
      <c r="B24" s="67" t="s">
        <v>151</v>
      </c>
      <c r="C24" s="67" t="s">
        <v>202</v>
      </c>
      <c r="D24" s="68">
        <v>1</v>
      </c>
      <c r="E24" s="68">
        <v>200</v>
      </c>
      <c r="F24" s="68">
        <v>40</v>
      </c>
      <c r="G24" s="67" t="s">
        <v>204</v>
      </c>
      <c r="H24" s="70">
        <v>4137.089605118857</v>
      </c>
    </row>
    <row r="25" spans="1:8" ht="15.75">
      <c r="A25" s="66"/>
      <c r="B25" s="67" t="s">
        <v>151</v>
      </c>
      <c r="C25" s="67" t="s">
        <v>169</v>
      </c>
      <c r="D25" s="68">
        <v>1</v>
      </c>
      <c r="E25" s="68">
        <v>200</v>
      </c>
      <c r="F25" s="68">
        <v>40</v>
      </c>
      <c r="G25" s="67" t="s">
        <v>203</v>
      </c>
      <c r="H25" s="70">
        <v>4137.089605118857</v>
      </c>
    </row>
    <row r="26" spans="1:8" ht="15.75">
      <c r="A26" s="66"/>
      <c r="B26" s="67" t="s">
        <v>151</v>
      </c>
      <c r="C26" s="67" t="s">
        <v>144</v>
      </c>
      <c r="D26" s="68">
        <v>1</v>
      </c>
      <c r="E26" s="68">
        <v>200</v>
      </c>
      <c r="F26" s="68">
        <v>40</v>
      </c>
      <c r="G26" s="67" t="s">
        <v>204</v>
      </c>
      <c r="H26" s="70">
        <v>4139.130983852216</v>
      </c>
    </row>
    <row r="27" spans="1:8" ht="15.75">
      <c r="A27" s="66"/>
      <c r="B27" s="67" t="s">
        <v>151</v>
      </c>
      <c r="C27" s="67" t="s">
        <v>170</v>
      </c>
      <c r="D27" s="68">
        <v>2</v>
      </c>
      <c r="E27" s="68">
        <v>200</v>
      </c>
      <c r="F27" s="68">
        <v>40</v>
      </c>
      <c r="G27" s="67" t="s">
        <v>203</v>
      </c>
      <c r="H27" s="70">
        <v>8183.922799981304</v>
      </c>
    </row>
    <row r="28" spans="1:8" ht="15.75">
      <c r="A28" s="66"/>
      <c r="B28" s="67" t="s">
        <v>151</v>
      </c>
      <c r="C28" s="67" t="s">
        <v>171</v>
      </c>
      <c r="D28" s="68">
        <v>1</v>
      </c>
      <c r="E28" s="68">
        <v>200</v>
      </c>
      <c r="F28" s="68">
        <v>40</v>
      </c>
      <c r="G28" s="67" t="s">
        <v>203</v>
      </c>
      <c r="H28" s="70">
        <v>4143.565018121017</v>
      </c>
    </row>
    <row r="29" spans="1:8" ht="15.75">
      <c r="A29" s="66"/>
      <c r="B29" s="67" t="s">
        <v>151</v>
      </c>
      <c r="C29" s="67" t="s">
        <v>153</v>
      </c>
      <c r="D29" s="68">
        <v>1</v>
      </c>
      <c r="E29" s="68">
        <v>200</v>
      </c>
      <c r="F29" s="68">
        <v>40</v>
      </c>
      <c r="G29" s="67" t="s">
        <v>205</v>
      </c>
      <c r="H29" s="70">
        <v>4257.431485460737</v>
      </c>
    </row>
    <row r="30" spans="1:8" ht="15.75">
      <c r="A30" s="66"/>
      <c r="B30" s="67" t="s">
        <v>151</v>
      </c>
      <c r="C30" s="67" t="s">
        <v>154</v>
      </c>
      <c r="D30" s="68">
        <v>1</v>
      </c>
      <c r="E30" s="68">
        <v>200</v>
      </c>
      <c r="F30" s="68">
        <v>40</v>
      </c>
      <c r="G30" s="67" t="s">
        <v>205</v>
      </c>
      <c r="H30" s="70">
        <v>4145.009722244278</v>
      </c>
    </row>
    <row r="31" spans="1:8" ht="15.75">
      <c r="A31" s="66"/>
      <c r="B31" s="67" t="s">
        <v>151</v>
      </c>
      <c r="C31" s="67" t="s">
        <v>143</v>
      </c>
      <c r="D31" s="68">
        <v>1</v>
      </c>
      <c r="E31" s="68">
        <v>200</v>
      </c>
      <c r="F31" s="68">
        <v>40</v>
      </c>
      <c r="G31" s="67" t="s">
        <v>203</v>
      </c>
      <c r="H31" s="70">
        <v>4095.4322574555463</v>
      </c>
    </row>
    <row r="32" spans="1:8" ht="15.75">
      <c r="A32" s="66"/>
      <c r="B32" s="67" t="s">
        <v>151</v>
      </c>
      <c r="C32" s="67" t="s">
        <v>152</v>
      </c>
      <c r="D32" s="68">
        <v>1</v>
      </c>
      <c r="E32" s="68">
        <v>200</v>
      </c>
      <c r="F32" s="68">
        <v>40</v>
      </c>
      <c r="G32" s="67" t="s">
        <v>203</v>
      </c>
      <c r="H32" s="70">
        <v>4244.164651821743</v>
      </c>
    </row>
    <row r="33" spans="1:8" ht="15.75">
      <c r="A33" s="66"/>
      <c r="B33" s="67" t="s">
        <v>151</v>
      </c>
      <c r="C33" s="67" t="s">
        <v>172</v>
      </c>
      <c r="D33" s="68">
        <v>1</v>
      </c>
      <c r="E33" s="68">
        <v>200</v>
      </c>
      <c r="F33" s="68">
        <v>40</v>
      </c>
      <c r="G33" s="67" t="s">
        <v>205</v>
      </c>
      <c r="H33" s="70">
        <v>4142.103850133102</v>
      </c>
    </row>
    <row r="34" spans="1:8" ht="15.75">
      <c r="A34" s="66"/>
      <c r="B34" s="67" t="s">
        <v>151</v>
      </c>
      <c r="C34" s="67" t="s">
        <v>146</v>
      </c>
      <c r="D34" s="68">
        <v>1</v>
      </c>
      <c r="E34" s="68">
        <v>200</v>
      </c>
      <c r="F34" s="68">
        <v>40</v>
      </c>
      <c r="G34" s="67" t="s">
        <v>206</v>
      </c>
      <c r="H34" s="70">
        <v>4069.651975765405</v>
      </c>
    </row>
    <row r="35" spans="1:8" ht="15.75">
      <c r="A35" s="66"/>
      <c r="B35" s="67" t="s">
        <v>151</v>
      </c>
      <c r="C35" s="67" t="s">
        <v>145</v>
      </c>
      <c r="D35" s="68">
        <v>2</v>
      </c>
      <c r="E35" s="68">
        <v>200</v>
      </c>
      <c r="F35" s="68">
        <v>40</v>
      </c>
      <c r="G35" s="67" t="s">
        <v>203</v>
      </c>
      <c r="H35" s="70">
        <v>8173.894309952815</v>
      </c>
    </row>
    <row r="36" spans="1:8" ht="15.75">
      <c r="A36" s="66"/>
      <c r="B36" s="67" t="s">
        <v>151</v>
      </c>
      <c r="C36" s="67" t="s">
        <v>173</v>
      </c>
      <c r="D36" s="68">
        <v>1</v>
      </c>
      <c r="E36" s="68">
        <v>200</v>
      </c>
      <c r="F36" s="68">
        <v>40</v>
      </c>
      <c r="G36" s="67" t="s">
        <v>203</v>
      </c>
      <c r="H36" s="70">
        <v>4091.961399990652</v>
      </c>
    </row>
    <row r="37" spans="1:8" ht="15.75">
      <c r="A37" s="66"/>
      <c r="B37" s="67" t="s">
        <v>151</v>
      </c>
      <c r="C37" s="67" t="s">
        <v>174</v>
      </c>
      <c r="D37" s="68">
        <v>2</v>
      </c>
      <c r="E37" s="68">
        <v>200</v>
      </c>
      <c r="F37" s="68">
        <v>40</v>
      </c>
      <c r="G37" s="67" t="s">
        <v>203</v>
      </c>
      <c r="H37" s="70">
        <v>8595.090891149397</v>
      </c>
    </row>
    <row r="38" spans="1:8" ht="15.75">
      <c r="A38" s="66"/>
      <c r="B38" s="67" t="s">
        <v>151</v>
      </c>
      <c r="C38" s="67" t="s">
        <v>175</v>
      </c>
      <c r="D38" s="68">
        <v>2</v>
      </c>
      <c r="E38" s="68">
        <v>200</v>
      </c>
      <c r="F38" s="68">
        <v>40</v>
      </c>
      <c r="G38" s="67" t="s">
        <v>203</v>
      </c>
      <c r="H38" s="70">
        <v>8183.92</v>
      </c>
    </row>
    <row r="39" spans="1:8" ht="15.75">
      <c r="A39" s="66"/>
      <c r="B39" s="67" t="s">
        <v>151</v>
      </c>
      <c r="C39" s="67" t="s">
        <v>176</v>
      </c>
      <c r="D39" s="68">
        <v>1</v>
      </c>
      <c r="E39" s="68">
        <v>200</v>
      </c>
      <c r="F39" s="68">
        <v>40</v>
      </c>
      <c r="G39" s="67" t="s">
        <v>205</v>
      </c>
      <c r="H39" s="70">
        <v>4091.961399990652</v>
      </c>
    </row>
    <row r="40" spans="1:8" ht="15.75">
      <c r="A40" s="66"/>
      <c r="B40" s="67" t="s">
        <v>151</v>
      </c>
      <c r="C40" s="67" t="s">
        <v>177</v>
      </c>
      <c r="D40" s="68">
        <v>1</v>
      </c>
      <c r="E40" s="68">
        <v>200</v>
      </c>
      <c r="F40" s="68">
        <v>40</v>
      </c>
      <c r="G40" s="67" t="s">
        <v>203</v>
      </c>
      <c r="H40" s="70">
        <v>4157.404088441462</v>
      </c>
    </row>
    <row r="41" spans="1:8" ht="15.75">
      <c r="A41" s="66"/>
      <c r="B41" s="67" t="s">
        <v>151</v>
      </c>
      <c r="C41" s="67" t="s">
        <v>178</v>
      </c>
      <c r="D41" s="68">
        <v>2</v>
      </c>
      <c r="E41" s="68">
        <v>200</v>
      </c>
      <c r="F41" s="68">
        <v>40</v>
      </c>
      <c r="G41" s="67" t="s">
        <v>203</v>
      </c>
      <c r="H41" s="70">
        <v>8625.176361234866</v>
      </c>
    </row>
    <row r="42" spans="1:8" ht="15.75">
      <c r="A42" s="66"/>
      <c r="B42" s="67" t="s">
        <v>151</v>
      </c>
      <c r="C42" s="67" t="s">
        <v>179</v>
      </c>
      <c r="D42" s="68">
        <v>1</v>
      </c>
      <c r="E42" s="68">
        <v>200</v>
      </c>
      <c r="F42" s="68">
        <v>40</v>
      </c>
      <c r="G42" s="67" t="s">
        <v>203</v>
      </c>
      <c r="H42" s="70">
        <v>4137.089605118857</v>
      </c>
    </row>
    <row r="43" spans="1:8" ht="16.5" thickBot="1">
      <c r="A43" s="66"/>
      <c r="B43" s="67" t="s">
        <v>151</v>
      </c>
      <c r="C43" s="67" t="s">
        <v>10</v>
      </c>
      <c r="D43" s="68">
        <v>9</v>
      </c>
      <c r="E43" s="68">
        <v>200</v>
      </c>
      <c r="F43" s="68">
        <v>40</v>
      </c>
      <c r="G43" s="67" t="s">
        <v>203</v>
      </c>
      <c r="H43" s="70">
        <v>37179.903859973</v>
      </c>
    </row>
    <row r="44" spans="1:8" ht="16.5" thickBot="1">
      <c r="A44" s="80" t="s">
        <v>210</v>
      </c>
      <c r="B44" s="72"/>
      <c r="C44" s="75"/>
      <c r="D44" s="75"/>
      <c r="E44" s="75"/>
      <c r="F44" s="75"/>
      <c r="G44" s="75"/>
      <c r="H44" s="81">
        <f>SUM(H22:H43)</f>
        <v>145185.28477877926</v>
      </c>
    </row>
    <row r="45" spans="1:8" ht="16.5" thickBot="1">
      <c r="A45" s="82"/>
      <c r="B45" s="83"/>
      <c r="C45" s="83"/>
      <c r="D45" s="84"/>
      <c r="E45" s="84"/>
      <c r="F45" s="84"/>
      <c r="G45" s="83"/>
      <c r="H45" s="85"/>
    </row>
    <row r="46" spans="1:8" ht="21.75" customHeight="1">
      <c r="A46" s="71" t="s">
        <v>211</v>
      </c>
      <c r="B46" s="73"/>
      <c r="C46" s="86"/>
      <c r="D46" s="87"/>
      <c r="E46" s="87"/>
      <c r="F46" s="87"/>
      <c r="G46" s="86"/>
      <c r="H46" s="88"/>
    </row>
    <row r="47" spans="1:8" ht="16.5" thickBot="1">
      <c r="A47" s="89"/>
      <c r="B47" s="90" t="s">
        <v>199</v>
      </c>
      <c r="C47" s="90" t="s">
        <v>10</v>
      </c>
      <c r="D47" s="91">
        <v>2</v>
      </c>
      <c r="E47" s="91">
        <v>150</v>
      </c>
      <c r="F47" s="91">
        <v>30</v>
      </c>
      <c r="G47" s="104" t="s">
        <v>203</v>
      </c>
      <c r="H47" s="92">
        <v>5580.95</v>
      </c>
    </row>
    <row r="48" spans="1:8" ht="16.5" thickBot="1">
      <c r="A48" s="80" t="s">
        <v>212</v>
      </c>
      <c r="B48" s="72"/>
      <c r="C48" s="75"/>
      <c r="D48" s="75"/>
      <c r="E48" s="75"/>
      <c r="F48" s="75"/>
      <c r="G48" s="75"/>
      <c r="H48" s="81">
        <f>SUM(H47)</f>
        <v>5580.95</v>
      </c>
    </row>
    <row r="49" spans="1:9" ht="15.75">
      <c r="A49" s="57"/>
      <c r="C49" s="55"/>
      <c r="D49" s="55"/>
      <c r="E49" s="78"/>
      <c r="F49" s="79"/>
      <c r="G49" s="78"/>
      <c r="H49" s="55"/>
      <c r="I49" s="58"/>
    </row>
    <row r="50" spans="1:9" ht="14.25" customHeight="1">
      <c r="A50" s="57"/>
      <c r="B50" s="93" t="s">
        <v>213</v>
      </c>
      <c r="C50" s="94">
        <f>H48+H44</f>
        <v>150766.23477877927</v>
      </c>
      <c r="D50" s="55"/>
      <c r="H50" s="55"/>
      <c r="I50" s="58"/>
    </row>
    <row r="51" spans="1:9" ht="14.25" customHeight="1">
      <c r="A51" s="57"/>
      <c r="B51" s="95" t="s">
        <v>164</v>
      </c>
      <c r="C51" s="93"/>
      <c r="E51"/>
      <c r="F51" s="58"/>
      <c r="G51"/>
      <c r="H51"/>
      <c r="I51" s="58"/>
    </row>
    <row r="52" spans="1:9" ht="14.25" customHeight="1">
      <c r="A52" s="57"/>
      <c r="B52" s="95" t="s">
        <v>201</v>
      </c>
      <c r="C52" s="93"/>
      <c r="E52"/>
      <c r="F52" s="58"/>
      <c r="G52"/>
      <c r="H52"/>
      <c r="I52" s="58"/>
    </row>
    <row r="53" spans="1:9" ht="14.25" customHeight="1">
      <c r="A53" s="57"/>
      <c r="B53" s="95" t="s">
        <v>165</v>
      </c>
      <c r="C53" s="93"/>
      <c r="E53"/>
      <c r="F53" s="58"/>
      <c r="G53"/>
      <c r="H53"/>
      <c r="I53" s="58"/>
    </row>
    <row r="54" spans="1:9" ht="15.75">
      <c r="A54" s="57"/>
      <c r="E54"/>
      <c r="F54" s="58"/>
      <c r="G54"/>
      <c r="H54"/>
      <c r="I54" s="58"/>
    </row>
    <row r="55" spans="1:9" ht="15.75">
      <c r="A55" s="57"/>
      <c r="E55"/>
      <c r="F55" s="58"/>
      <c r="G55"/>
      <c r="H55"/>
      <c r="I55" s="58"/>
    </row>
    <row r="56" spans="1:9" ht="15.75">
      <c r="A56" s="57"/>
      <c r="B56" s="61"/>
      <c r="D56" t="s">
        <v>207</v>
      </c>
      <c r="E56"/>
      <c r="F56" s="58"/>
      <c r="G56"/>
      <c r="H56"/>
      <c r="I56" s="58"/>
    </row>
    <row r="57" spans="1:4" ht="15.75">
      <c r="A57" s="57"/>
      <c r="D57" t="s">
        <v>214</v>
      </c>
    </row>
    <row r="58" ht="15.75" hidden="1">
      <c r="F58" s="55" t="s">
        <v>166</v>
      </c>
    </row>
    <row r="59" ht="15.75" hidden="1">
      <c r="F59" s="55" t="s">
        <v>150</v>
      </c>
    </row>
  </sheetData>
  <sheetProtection/>
  <printOptions horizontalCentered="1"/>
  <pageMargins left="0.7480314960629921" right="0.2362204724409449" top="0.5905511811023623" bottom="0.4330708661417323" header="0.31496062992125984" footer="0.31496062992125984"/>
  <pageSetup horizontalDpi="600" verticalDpi="600" orientation="portrait" paperSize="9" scale="80" r:id="rId3"/>
  <headerFooter>
    <oddHeader xml:space="preserve">&amp;CExpediente 474.1950.16.5&amp;RPágina &amp;P+213  </oddHeader>
    <oddFooter>&amp;R&amp;8&amp;P/&amp;N</oddFooter>
  </headerFooter>
  <legacyDrawing r:id="rId2"/>
  <oleObjects>
    <oleObject progId="Word.Document.12" shapeId="68178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4"/>
  <dimension ref="A1:S160"/>
  <sheetViews>
    <sheetView view="pageBreakPreview" zoomScale="130" zoomScaleNormal="130" zoomScaleSheetLayoutView="130" zoomScalePageLayoutView="0" workbookViewId="0" topLeftCell="A112">
      <selection activeCell="I111" sqref="I111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K1" s="105"/>
      <c r="L1" s="106"/>
      <c r="M1" s="106"/>
      <c r="N1" s="106"/>
    </row>
    <row r="2" spans="1:14" ht="22.5" customHeight="1">
      <c r="A2" s="179" t="s">
        <v>1</v>
      </c>
      <c r="B2" s="179"/>
      <c r="C2" s="180" t="s">
        <v>255</v>
      </c>
      <c r="D2" s="180"/>
      <c r="E2" s="181" t="s">
        <v>2</v>
      </c>
      <c r="F2" s="181"/>
      <c r="G2" s="181"/>
      <c r="H2" s="181"/>
      <c r="I2" s="181"/>
      <c r="K2" s="107"/>
      <c r="L2" s="106"/>
      <c r="M2" s="106"/>
      <c r="N2" s="106"/>
    </row>
    <row r="3" spans="1:14" ht="11.25" customHeight="1">
      <c r="A3" s="179" t="s">
        <v>3</v>
      </c>
      <c r="B3" s="179"/>
      <c r="C3" s="2"/>
      <c r="D3" s="3"/>
      <c r="E3" s="4" t="s">
        <v>4</v>
      </c>
      <c r="F3" s="2"/>
      <c r="G3" s="3"/>
      <c r="H3" s="3"/>
      <c r="I3" s="3"/>
      <c r="K3" s="106"/>
      <c r="L3" s="106"/>
      <c r="M3" s="106"/>
      <c r="N3" s="106"/>
    </row>
    <row r="4" spans="11:14" ht="4.5" customHeight="1">
      <c r="K4" s="106"/>
      <c r="L4" s="106"/>
      <c r="M4" s="106"/>
      <c r="N4" s="106"/>
    </row>
    <row r="5" spans="1:14" ht="18.75" customHeight="1">
      <c r="A5" s="115" t="s">
        <v>142</v>
      </c>
      <c r="B5" s="116"/>
      <c r="C5" s="116"/>
      <c r="D5" s="113" t="s">
        <v>239</v>
      </c>
      <c r="E5" s="143"/>
      <c r="F5" s="143"/>
      <c r="G5" s="182" t="s">
        <v>141</v>
      </c>
      <c r="H5" s="182"/>
      <c r="I5" s="123">
        <f>6*1*5</f>
        <v>30</v>
      </c>
      <c r="K5" s="106"/>
      <c r="L5" s="106"/>
      <c r="M5" s="106"/>
      <c r="N5" s="106"/>
    </row>
    <row r="6" spans="1:14" ht="13.5" customHeight="1">
      <c r="A6" s="145" t="s">
        <v>137</v>
      </c>
      <c r="B6" s="117"/>
      <c r="C6" s="112"/>
      <c r="D6" s="110" t="s">
        <v>246</v>
      </c>
      <c r="E6" s="114"/>
      <c r="F6" s="114"/>
      <c r="G6" s="182" t="s">
        <v>135</v>
      </c>
      <c r="H6" s="141" t="s">
        <v>5</v>
      </c>
      <c r="I6" s="124">
        <v>0.2</v>
      </c>
      <c r="K6" s="106"/>
      <c r="L6" s="106"/>
      <c r="M6" s="106"/>
      <c r="N6" s="106"/>
    </row>
    <row r="7" spans="1:14" ht="25.5" customHeight="1">
      <c r="A7" s="110" t="s">
        <v>138</v>
      </c>
      <c r="B7" s="111"/>
      <c r="C7" s="112"/>
      <c r="D7" s="110"/>
      <c r="E7" s="114"/>
      <c r="F7" s="114"/>
      <c r="G7" s="182"/>
      <c r="H7" s="141" t="s">
        <v>6</v>
      </c>
      <c r="I7" s="125">
        <v>0</v>
      </c>
      <c r="K7" s="106"/>
      <c r="L7" s="106"/>
      <c r="M7" s="106"/>
      <c r="N7" s="106"/>
    </row>
    <row r="8" spans="1:9" ht="14.25" customHeight="1">
      <c r="A8" s="110" t="s">
        <v>139</v>
      </c>
      <c r="B8" s="111"/>
      <c r="C8" s="112"/>
      <c r="D8" s="110" t="s">
        <v>241</v>
      </c>
      <c r="E8" s="114"/>
      <c r="F8" s="114"/>
      <c r="G8" s="182"/>
      <c r="H8" s="141" t="s">
        <v>7</v>
      </c>
      <c r="I8" s="124">
        <v>0.4</v>
      </c>
    </row>
    <row r="9" spans="1:9" ht="24.75" customHeight="1">
      <c r="A9" s="110" t="s">
        <v>140</v>
      </c>
      <c r="B9" s="111"/>
      <c r="C9" s="112"/>
      <c r="D9" s="113" t="s">
        <v>256</v>
      </c>
      <c r="E9" s="114"/>
      <c r="F9" s="114"/>
      <c r="G9" s="182"/>
      <c r="H9" s="141" t="s">
        <v>6</v>
      </c>
      <c r="I9" s="141">
        <v>0</v>
      </c>
    </row>
    <row r="10" spans="1:9" ht="23.25" customHeight="1">
      <c r="A10" s="192" t="s">
        <v>8</v>
      </c>
      <c r="B10" s="193"/>
      <c r="C10" s="193"/>
      <c r="D10" s="193"/>
      <c r="E10" s="193"/>
      <c r="F10" s="193"/>
      <c r="G10" s="141"/>
      <c r="H10" s="141">
        <v>210</v>
      </c>
      <c r="I10" s="122">
        <v>1467.15</v>
      </c>
    </row>
    <row r="11" spans="1:9" ht="15" customHeight="1">
      <c r="A11" s="184" t="s">
        <v>9</v>
      </c>
      <c r="B11" s="194"/>
      <c r="C11" s="194"/>
      <c r="D11" s="194"/>
      <c r="E11" s="194"/>
      <c r="F11" s="194"/>
      <c r="G11" s="141" t="str">
        <f>D9</f>
        <v>Passo Fundo</v>
      </c>
      <c r="H11" s="141" t="s">
        <v>11</v>
      </c>
      <c r="I11" s="169">
        <v>0.02</v>
      </c>
    </row>
    <row r="12" spans="1:9" ht="15" customHeight="1">
      <c r="A12" s="195" t="s">
        <v>242</v>
      </c>
      <c r="B12" s="196"/>
      <c r="C12" s="196"/>
      <c r="D12" s="196"/>
      <c r="E12" s="196"/>
      <c r="F12" s="196"/>
      <c r="G12" s="182" t="s">
        <v>16</v>
      </c>
      <c r="H12" s="141" t="s">
        <v>12</v>
      </c>
      <c r="I12" s="126">
        <v>3.65</v>
      </c>
    </row>
    <row r="13" spans="1:9" ht="11.25">
      <c r="A13" s="197"/>
      <c r="B13" s="198"/>
      <c r="C13" s="198"/>
      <c r="D13" s="198"/>
      <c r="E13" s="198"/>
      <c r="F13" s="198"/>
      <c r="G13" s="182"/>
      <c r="H13" s="141" t="s">
        <v>13</v>
      </c>
      <c r="I13" s="141">
        <v>5</v>
      </c>
    </row>
    <row r="14" spans="1:9" ht="11.25">
      <c r="A14" s="197"/>
      <c r="B14" s="198"/>
      <c r="C14" s="198"/>
      <c r="D14" s="198"/>
      <c r="E14" s="198"/>
      <c r="F14" s="198"/>
      <c r="G14" s="182"/>
      <c r="H14" s="141" t="s">
        <v>14</v>
      </c>
      <c r="I14" s="141">
        <v>2</v>
      </c>
    </row>
    <row r="15" spans="1:9" ht="11.25">
      <c r="A15" s="192"/>
      <c r="B15" s="193"/>
      <c r="C15" s="193"/>
      <c r="D15" s="193"/>
      <c r="E15" s="193"/>
      <c r="F15" s="193"/>
      <c r="G15" s="182"/>
      <c r="H15" s="141" t="s">
        <v>15</v>
      </c>
      <c r="I15" s="124">
        <v>0.06</v>
      </c>
    </row>
    <row r="16" spans="1:9" ht="11.25" customHeight="1">
      <c r="A16" s="183" t="s">
        <v>244</v>
      </c>
      <c r="B16" s="183"/>
      <c r="C16" s="183"/>
      <c r="D16" s="183"/>
      <c r="E16" s="183"/>
      <c r="F16" s="184"/>
      <c r="G16" s="182" t="s">
        <v>16</v>
      </c>
      <c r="H16" s="141" t="s">
        <v>12</v>
      </c>
      <c r="I16" s="126">
        <v>19.89</v>
      </c>
    </row>
    <row r="17" spans="1:9" ht="11.25" customHeight="1">
      <c r="A17" s="183"/>
      <c r="B17" s="183"/>
      <c r="C17" s="183"/>
      <c r="D17" s="183"/>
      <c r="E17" s="183"/>
      <c r="F17" s="184"/>
      <c r="G17" s="182"/>
      <c r="H17" s="141" t="s">
        <v>13</v>
      </c>
      <c r="I17" s="125">
        <f>I13</f>
        <v>5</v>
      </c>
    </row>
    <row r="18" spans="1:9" ht="11.25" customHeight="1">
      <c r="A18" s="183"/>
      <c r="B18" s="183"/>
      <c r="C18" s="183"/>
      <c r="D18" s="183"/>
      <c r="E18" s="183"/>
      <c r="F18" s="184"/>
      <c r="G18" s="182"/>
      <c r="H18" s="141" t="s">
        <v>17</v>
      </c>
      <c r="I18" s="125">
        <v>1</v>
      </c>
    </row>
    <row r="19" spans="1:9" ht="11.25">
      <c r="A19" s="183"/>
      <c r="B19" s="183"/>
      <c r="C19" s="183"/>
      <c r="D19" s="183"/>
      <c r="E19" s="183"/>
      <c r="F19" s="184"/>
      <c r="G19" s="182"/>
      <c r="H19" s="141" t="s">
        <v>15</v>
      </c>
      <c r="I19" s="127">
        <v>0.2</v>
      </c>
    </row>
    <row r="20" spans="1:9" ht="22.5">
      <c r="A20" s="183" t="s">
        <v>243</v>
      </c>
      <c r="B20" s="183"/>
      <c r="C20" s="183"/>
      <c r="D20" s="183"/>
      <c r="E20" s="183"/>
      <c r="F20" s="184"/>
      <c r="G20" s="141" t="s">
        <v>16</v>
      </c>
      <c r="H20" s="141" t="s">
        <v>18</v>
      </c>
      <c r="I20" s="126">
        <v>389.97</v>
      </c>
    </row>
    <row r="21" spans="1:9" ht="11.25">
      <c r="A21" s="183" t="s">
        <v>19</v>
      </c>
      <c r="B21" s="183"/>
      <c r="C21" s="183"/>
      <c r="D21" s="183"/>
      <c r="E21" s="183"/>
      <c r="F21" s="184"/>
      <c r="G21" s="141"/>
      <c r="H21" s="141" t="s">
        <v>11</v>
      </c>
      <c r="I21" s="127">
        <v>0.2</v>
      </c>
    </row>
    <row r="22" ht="4.5" customHeight="1"/>
    <row r="23" spans="1:9" ht="17.25" customHeight="1">
      <c r="A23" s="185" t="s">
        <v>20</v>
      </c>
      <c r="B23" s="185"/>
      <c r="C23" s="185"/>
      <c r="D23" s="185"/>
      <c r="E23" s="185"/>
      <c r="F23" s="185"/>
      <c r="G23" s="185"/>
      <c r="H23" s="185"/>
      <c r="I23" s="185"/>
    </row>
    <row r="24" spans="1:9" ht="45">
      <c r="A24" s="6" t="s">
        <v>21</v>
      </c>
      <c r="B24" s="186" t="s">
        <v>22</v>
      </c>
      <c r="C24" s="187"/>
      <c r="D24" s="187"/>
      <c r="E24" s="187"/>
      <c r="F24" s="187"/>
      <c r="G24" s="188"/>
      <c r="H24" s="6" t="s">
        <v>23</v>
      </c>
      <c r="I24" s="6" t="s">
        <v>24</v>
      </c>
    </row>
    <row r="25" spans="1:9" ht="15" customHeight="1">
      <c r="A25" s="142">
        <v>1</v>
      </c>
      <c r="B25" s="189" t="s">
        <v>25</v>
      </c>
      <c r="C25" s="190"/>
      <c r="D25" s="190"/>
      <c r="E25" s="190"/>
      <c r="F25" s="190"/>
      <c r="G25" s="191"/>
      <c r="H25" s="7">
        <f>I25/$I$31</f>
        <v>1</v>
      </c>
      <c r="I25" s="8">
        <f>I10/H10*I5</f>
        <v>209.59285714285716</v>
      </c>
    </row>
    <row r="26" spans="1:10" ht="15" customHeight="1">
      <c r="A26" s="142">
        <v>2</v>
      </c>
      <c r="B26" s="189" t="s">
        <v>266</v>
      </c>
      <c r="C26" s="190"/>
      <c r="D26" s="190"/>
      <c r="E26" s="190"/>
      <c r="F26" s="190"/>
      <c r="G26" s="191"/>
      <c r="H26" s="7">
        <f>I26/$I$31</f>
        <v>0</v>
      </c>
      <c r="I26" s="148">
        <v>0</v>
      </c>
      <c r="J26" s="9"/>
    </row>
    <row r="27" spans="1:9" ht="15" customHeight="1">
      <c r="A27" s="142">
        <v>3</v>
      </c>
      <c r="B27" s="189" t="s">
        <v>26</v>
      </c>
      <c r="C27" s="190"/>
      <c r="D27" s="190"/>
      <c r="E27" s="190"/>
      <c r="F27" s="190"/>
      <c r="G27" s="191"/>
      <c r="H27" s="7">
        <f>I27/$I$31</f>
        <v>0</v>
      </c>
      <c r="I27" s="8">
        <v>0</v>
      </c>
    </row>
    <row r="28" spans="1:9" ht="15" customHeight="1">
      <c r="A28" s="199">
        <v>4</v>
      </c>
      <c r="B28" s="201" t="s">
        <v>227</v>
      </c>
      <c r="C28" s="201"/>
      <c r="D28" s="201"/>
      <c r="E28" s="201"/>
      <c r="F28" s="201"/>
      <c r="G28" s="201"/>
      <c r="H28" s="7">
        <f>I28/$I$31</f>
        <v>0</v>
      </c>
      <c r="I28" s="8">
        <f>I6*I7*I10</f>
        <v>0</v>
      </c>
    </row>
    <row r="29" spans="1:9" ht="15" customHeight="1">
      <c r="A29" s="200"/>
      <c r="B29" s="202" t="s">
        <v>226</v>
      </c>
      <c r="C29" s="203"/>
      <c r="D29" s="203"/>
      <c r="E29" s="203"/>
      <c r="F29" s="203"/>
      <c r="G29" s="204"/>
      <c r="H29" s="7">
        <f>I29/$I$31</f>
        <v>0</v>
      </c>
      <c r="I29" s="8">
        <f>(I8*I10*I9)</f>
        <v>0</v>
      </c>
    </row>
    <row r="30" spans="1:9" ht="15" customHeight="1">
      <c r="A30" s="142">
        <v>5</v>
      </c>
      <c r="B30" s="189" t="s">
        <v>19</v>
      </c>
      <c r="C30" s="190"/>
      <c r="D30" s="190"/>
      <c r="E30" s="190"/>
      <c r="F30" s="190"/>
      <c r="G30" s="191"/>
      <c r="H30" s="7">
        <f>I30/$I$31</f>
        <v>0</v>
      </c>
      <c r="I30" s="8">
        <v>0</v>
      </c>
    </row>
    <row r="31" spans="1:10" s="12" customFormat="1" ht="15" customHeight="1">
      <c r="A31" s="205" t="s">
        <v>27</v>
      </c>
      <c r="B31" s="206"/>
      <c r="C31" s="206"/>
      <c r="D31" s="206"/>
      <c r="E31" s="206"/>
      <c r="F31" s="206"/>
      <c r="G31" s="207"/>
      <c r="H31" s="10">
        <f>SUM(H25:H30)</f>
        <v>1</v>
      </c>
      <c r="I31" s="149">
        <f>SUM(I25:I30)</f>
        <v>209.59285714285716</v>
      </c>
      <c r="J31" s="11"/>
    </row>
    <row r="32" ht="4.5" customHeight="1"/>
    <row r="33" spans="1:9" ht="33.75" customHeight="1">
      <c r="A33" s="6" t="s">
        <v>28</v>
      </c>
      <c r="B33" s="186" t="s">
        <v>29</v>
      </c>
      <c r="C33" s="187"/>
      <c r="D33" s="187"/>
      <c r="E33" s="187"/>
      <c r="F33" s="187"/>
      <c r="G33" s="188"/>
      <c r="H33" s="6" t="s">
        <v>23</v>
      </c>
      <c r="I33" s="6" t="s">
        <v>24</v>
      </c>
    </row>
    <row r="34" spans="1:9" ht="15" customHeight="1">
      <c r="A34" s="142">
        <v>1</v>
      </c>
      <c r="B34" s="189" t="s">
        <v>30</v>
      </c>
      <c r="C34" s="190"/>
      <c r="D34" s="190"/>
      <c r="E34" s="190"/>
      <c r="F34" s="190"/>
      <c r="G34" s="191"/>
      <c r="H34" s="7">
        <v>0.2</v>
      </c>
      <c r="I34" s="8">
        <f>$I$31*H34</f>
        <v>41.91857142857143</v>
      </c>
    </row>
    <row r="35" spans="1:9" ht="15" customHeight="1">
      <c r="A35" s="142">
        <v>2</v>
      </c>
      <c r="B35" s="189" t="s">
        <v>31</v>
      </c>
      <c r="C35" s="190"/>
      <c r="D35" s="190"/>
      <c r="E35" s="190"/>
      <c r="F35" s="190"/>
      <c r="G35" s="191"/>
      <c r="H35" s="7">
        <v>0.015</v>
      </c>
      <c r="I35" s="8">
        <f aca="true" t="shared" si="0" ref="I35:I41">$I$31*H35</f>
        <v>3.1438928571428573</v>
      </c>
    </row>
    <row r="36" spans="1:9" ht="15" customHeight="1">
      <c r="A36" s="142">
        <v>3</v>
      </c>
      <c r="B36" s="189" t="s">
        <v>32</v>
      </c>
      <c r="C36" s="190"/>
      <c r="D36" s="190"/>
      <c r="E36" s="190"/>
      <c r="F36" s="190"/>
      <c r="G36" s="191"/>
      <c r="H36" s="7">
        <v>0.01</v>
      </c>
      <c r="I36" s="8">
        <f t="shared" si="0"/>
        <v>2.095928571428572</v>
      </c>
    </row>
    <row r="37" spans="1:9" ht="15" customHeight="1">
      <c r="A37" s="142">
        <v>4</v>
      </c>
      <c r="B37" s="189" t="s">
        <v>33</v>
      </c>
      <c r="C37" s="190"/>
      <c r="D37" s="190"/>
      <c r="E37" s="190"/>
      <c r="F37" s="190"/>
      <c r="G37" s="191"/>
      <c r="H37" s="7">
        <v>0.002</v>
      </c>
      <c r="I37" s="8">
        <f>$I$31*H37</f>
        <v>0.41918571428571433</v>
      </c>
    </row>
    <row r="38" spans="1:9" ht="15" customHeight="1">
      <c r="A38" s="142">
        <v>5</v>
      </c>
      <c r="B38" s="189" t="s">
        <v>34</v>
      </c>
      <c r="C38" s="190"/>
      <c r="D38" s="190"/>
      <c r="E38" s="190"/>
      <c r="F38" s="190"/>
      <c r="G38" s="191"/>
      <c r="H38" s="7">
        <v>0.025</v>
      </c>
      <c r="I38" s="8">
        <f t="shared" si="0"/>
        <v>5.239821428571429</v>
      </c>
    </row>
    <row r="39" spans="1:9" ht="15" customHeight="1">
      <c r="A39" s="142">
        <v>6</v>
      </c>
      <c r="B39" s="189" t="s">
        <v>35</v>
      </c>
      <c r="C39" s="190"/>
      <c r="D39" s="190"/>
      <c r="E39" s="190"/>
      <c r="F39" s="190"/>
      <c r="G39" s="191"/>
      <c r="H39" s="7">
        <v>0.08</v>
      </c>
      <c r="I39" s="8">
        <f>$I$31*H39</f>
        <v>16.767428571428574</v>
      </c>
    </row>
    <row r="40" spans="1:9" ht="15" customHeight="1">
      <c r="A40" s="142">
        <v>7</v>
      </c>
      <c r="B40" s="189" t="s">
        <v>36</v>
      </c>
      <c r="C40" s="190"/>
      <c r="D40" s="190"/>
      <c r="E40" s="190"/>
      <c r="F40" s="190"/>
      <c r="G40" s="191"/>
      <c r="H40" s="7">
        <v>0.03</v>
      </c>
      <c r="I40" s="8">
        <f t="shared" si="0"/>
        <v>6.2877857142857145</v>
      </c>
    </row>
    <row r="41" spans="1:9" ht="15" customHeight="1">
      <c r="A41" s="142">
        <v>8</v>
      </c>
      <c r="B41" s="189" t="s">
        <v>37</v>
      </c>
      <c r="C41" s="190"/>
      <c r="D41" s="190"/>
      <c r="E41" s="190"/>
      <c r="F41" s="190"/>
      <c r="G41" s="191"/>
      <c r="H41" s="7">
        <v>0.006</v>
      </c>
      <c r="I41" s="8">
        <f t="shared" si="0"/>
        <v>1.257557142857143</v>
      </c>
    </row>
    <row r="42" spans="1:10" s="12" customFormat="1" ht="15" customHeight="1">
      <c r="A42" s="205" t="s">
        <v>38</v>
      </c>
      <c r="B42" s="206"/>
      <c r="C42" s="206"/>
      <c r="D42" s="206"/>
      <c r="E42" s="206"/>
      <c r="F42" s="206"/>
      <c r="G42" s="207"/>
      <c r="H42" s="10">
        <f>SUM(H34:H41)</f>
        <v>0.3680000000000001</v>
      </c>
      <c r="I42" s="149">
        <f>I34+I35+I36+I37+I38+I39+I40+I41</f>
        <v>77.13017142857144</v>
      </c>
      <c r="J42" s="11"/>
    </row>
    <row r="43" spans="1:9" ht="15" customHeight="1">
      <c r="A43" s="208" t="s">
        <v>39</v>
      </c>
      <c r="B43" s="208"/>
      <c r="C43" s="208"/>
      <c r="D43" s="208"/>
      <c r="E43" s="208"/>
      <c r="F43" s="208"/>
      <c r="G43" s="208"/>
      <c r="H43" s="208"/>
      <c r="I43" s="208"/>
    </row>
    <row r="44" spans="1:16" ht="30.75" customHeight="1">
      <c r="A44" s="209" t="s">
        <v>228</v>
      </c>
      <c r="B44" s="209"/>
      <c r="C44" s="209"/>
      <c r="D44" s="209"/>
      <c r="E44" s="209"/>
      <c r="F44" s="209"/>
      <c r="G44" s="209"/>
      <c r="H44" s="209"/>
      <c r="I44" s="209"/>
      <c r="J44"/>
      <c r="K44"/>
      <c r="L44"/>
      <c r="M44"/>
      <c r="N44"/>
      <c r="O44"/>
      <c r="P44"/>
    </row>
    <row r="45" spans="1:9" ht="33.75" customHeight="1">
      <c r="A45" s="6" t="s">
        <v>40</v>
      </c>
      <c r="B45" s="186" t="s">
        <v>41</v>
      </c>
      <c r="C45" s="187"/>
      <c r="D45" s="187"/>
      <c r="E45" s="187"/>
      <c r="F45" s="187"/>
      <c r="G45" s="188"/>
      <c r="H45" s="6" t="s">
        <v>23</v>
      </c>
      <c r="I45" s="6" t="s">
        <v>24</v>
      </c>
    </row>
    <row r="46" spans="1:9" ht="15" customHeight="1">
      <c r="A46" s="142">
        <v>1</v>
      </c>
      <c r="B46" s="189" t="s">
        <v>42</v>
      </c>
      <c r="C46" s="190"/>
      <c r="D46" s="190"/>
      <c r="E46" s="190"/>
      <c r="F46" s="190"/>
      <c r="G46" s="191"/>
      <c r="H46" s="7">
        <v>0.1111</v>
      </c>
      <c r="I46" s="8">
        <f>$I$31*H46</f>
        <v>23.28576642857143</v>
      </c>
    </row>
    <row r="47" spans="1:9" ht="15" customHeight="1">
      <c r="A47" s="142">
        <v>2</v>
      </c>
      <c r="B47" s="189" t="s">
        <v>43</v>
      </c>
      <c r="C47" s="190"/>
      <c r="D47" s="190"/>
      <c r="E47" s="190"/>
      <c r="F47" s="190"/>
      <c r="G47" s="191"/>
      <c r="H47" s="7">
        <v>0.02047</v>
      </c>
      <c r="I47" s="8">
        <f aca="true" t="shared" si="1" ref="I47:I52">$I$31*H47</f>
        <v>4.290365785714286</v>
      </c>
    </row>
    <row r="48" spans="1:9" ht="15" customHeight="1">
      <c r="A48" s="142">
        <v>3</v>
      </c>
      <c r="B48" s="189" t="s">
        <v>44</v>
      </c>
      <c r="C48" s="190"/>
      <c r="D48" s="190"/>
      <c r="E48" s="190"/>
      <c r="F48" s="190"/>
      <c r="G48" s="191"/>
      <c r="H48" s="7">
        <v>0.012123</v>
      </c>
      <c r="I48" s="8">
        <f t="shared" si="1"/>
        <v>2.5408942071428573</v>
      </c>
    </row>
    <row r="49" spans="1:9" ht="15" customHeight="1">
      <c r="A49" s="142">
        <v>4</v>
      </c>
      <c r="B49" s="189" t="s">
        <v>45</v>
      </c>
      <c r="C49" s="190"/>
      <c r="D49" s="190"/>
      <c r="E49" s="190"/>
      <c r="F49" s="190"/>
      <c r="G49" s="191"/>
      <c r="H49" s="7">
        <v>0.011436</v>
      </c>
      <c r="I49" s="8">
        <f>$I$31*H49</f>
        <v>2.3969039142857143</v>
      </c>
    </row>
    <row r="50" spans="1:9" ht="15" customHeight="1">
      <c r="A50" s="142">
        <v>5</v>
      </c>
      <c r="B50" s="189" t="s">
        <v>46</v>
      </c>
      <c r="C50" s="190"/>
      <c r="D50" s="190"/>
      <c r="E50" s="190"/>
      <c r="F50" s="190"/>
      <c r="G50" s="191"/>
      <c r="H50" s="7">
        <v>0.000174</v>
      </c>
      <c r="I50" s="8">
        <f t="shared" si="1"/>
        <v>0.036469157142857145</v>
      </c>
    </row>
    <row r="51" spans="1:9" ht="15" customHeight="1">
      <c r="A51" s="142">
        <v>6</v>
      </c>
      <c r="B51" s="189" t="s">
        <v>47</v>
      </c>
      <c r="C51" s="190"/>
      <c r="D51" s="190"/>
      <c r="E51" s="190"/>
      <c r="F51" s="190"/>
      <c r="G51" s="191"/>
      <c r="H51" s="7">
        <v>0.000442</v>
      </c>
      <c r="I51" s="8">
        <f t="shared" si="1"/>
        <v>0.09264004285714286</v>
      </c>
    </row>
    <row r="52" spans="1:9" ht="15" customHeight="1">
      <c r="A52" s="142">
        <v>7</v>
      </c>
      <c r="B52" s="189" t="s">
        <v>48</v>
      </c>
      <c r="C52" s="190"/>
      <c r="D52" s="190"/>
      <c r="E52" s="190"/>
      <c r="F52" s="190"/>
      <c r="G52" s="191"/>
      <c r="H52" s="7">
        <v>0.000185</v>
      </c>
      <c r="I52" s="8">
        <f t="shared" si="1"/>
        <v>0.03877467857142857</v>
      </c>
    </row>
    <row r="53" spans="1:9" ht="15" customHeight="1">
      <c r="A53" s="142">
        <v>8</v>
      </c>
      <c r="B53" s="189" t="s">
        <v>49</v>
      </c>
      <c r="C53" s="190"/>
      <c r="D53" s="190"/>
      <c r="E53" s="190"/>
      <c r="F53" s="190"/>
      <c r="G53" s="191"/>
      <c r="H53" s="7">
        <v>0.09079</v>
      </c>
      <c r="I53" s="8">
        <f>$I$31*H53</f>
        <v>19.0289355</v>
      </c>
    </row>
    <row r="54" spans="1:10" s="12" customFormat="1" ht="15" customHeight="1">
      <c r="A54" s="205" t="s">
        <v>50</v>
      </c>
      <c r="B54" s="206"/>
      <c r="C54" s="206"/>
      <c r="D54" s="206"/>
      <c r="E54" s="206"/>
      <c r="F54" s="206"/>
      <c r="G54" s="207"/>
      <c r="H54" s="10">
        <f>SUM(H46:H53)</f>
        <v>0.24672</v>
      </c>
      <c r="I54" s="149">
        <f>I46+I47+I48+I49+I50+I51+I52+I53</f>
        <v>51.71074971428571</v>
      </c>
      <c r="J54" s="11"/>
    </row>
    <row r="55" spans="1:9" ht="11.25" customHeight="1">
      <c r="A55" s="13" t="s">
        <v>51</v>
      </c>
      <c r="B55" s="210" t="s">
        <v>52</v>
      </c>
      <c r="C55" s="210"/>
      <c r="D55" s="210"/>
      <c r="E55" s="210"/>
      <c r="F55" s="210"/>
      <c r="G55" s="210"/>
      <c r="H55" s="210"/>
      <c r="I55" s="210"/>
    </row>
    <row r="56" spans="1:9" ht="15" customHeight="1">
      <c r="A56" s="13" t="s">
        <v>53</v>
      </c>
      <c r="B56" s="211" t="s">
        <v>54</v>
      </c>
      <c r="C56" s="211"/>
      <c r="D56" s="211"/>
      <c r="E56" s="211"/>
      <c r="F56" s="211"/>
      <c r="G56" s="211"/>
      <c r="H56" s="211"/>
      <c r="I56" s="211"/>
    </row>
    <row r="57" spans="1:9" ht="33.75" customHeight="1">
      <c r="A57" s="6" t="s">
        <v>55</v>
      </c>
      <c r="B57" s="186" t="s">
        <v>56</v>
      </c>
      <c r="C57" s="187"/>
      <c r="D57" s="187"/>
      <c r="E57" s="187"/>
      <c r="F57" s="187"/>
      <c r="G57" s="188"/>
      <c r="H57" s="6" t="s">
        <v>23</v>
      </c>
      <c r="I57" s="6" t="s">
        <v>24</v>
      </c>
    </row>
    <row r="58" spans="1:9" ht="15" customHeight="1">
      <c r="A58" s="142">
        <v>1</v>
      </c>
      <c r="B58" s="189" t="s">
        <v>57</v>
      </c>
      <c r="C58" s="190"/>
      <c r="D58" s="190"/>
      <c r="E58" s="190"/>
      <c r="F58" s="190"/>
      <c r="G58" s="191"/>
      <c r="H58" s="7">
        <v>0.023627</v>
      </c>
      <c r="I58" s="8">
        <f>$I$31*H58</f>
        <v>4.952050435714286</v>
      </c>
    </row>
    <row r="59" spans="1:9" ht="15" customHeight="1">
      <c r="A59" s="142">
        <v>2</v>
      </c>
      <c r="B59" s="189" t="s">
        <v>58</v>
      </c>
      <c r="C59" s="190"/>
      <c r="D59" s="190"/>
      <c r="E59" s="190"/>
      <c r="F59" s="190"/>
      <c r="G59" s="191"/>
      <c r="H59" s="7">
        <v>0.001717</v>
      </c>
      <c r="I59" s="8">
        <f>$I$31*H59</f>
        <v>0.35987093571428574</v>
      </c>
    </row>
    <row r="60" spans="1:9" ht="15" customHeight="1">
      <c r="A60" s="142">
        <v>3</v>
      </c>
      <c r="B60" s="189" t="s">
        <v>59</v>
      </c>
      <c r="C60" s="190"/>
      <c r="D60" s="190"/>
      <c r="E60" s="190"/>
      <c r="F60" s="190"/>
      <c r="G60" s="191"/>
      <c r="H60" s="7">
        <v>0.011813</v>
      </c>
      <c r="I60" s="8">
        <f>$I$31*H60</f>
        <v>2.4759204214285715</v>
      </c>
    </row>
    <row r="61" spans="1:10" s="12" customFormat="1" ht="15" customHeight="1">
      <c r="A61" s="205" t="s">
        <v>60</v>
      </c>
      <c r="B61" s="206"/>
      <c r="C61" s="206"/>
      <c r="D61" s="206"/>
      <c r="E61" s="206"/>
      <c r="F61" s="206"/>
      <c r="G61" s="207"/>
      <c r="H61" s="10">
        <f>SUM(H58:H60)</f>
        <v>0.037156999999999996</v>
      </c>
      <c r="I61" s="149">
        <f>I58+I59+I60</f>
        <v>7.787841792857143</v>
      </c>
      <c r="J61" s="11"/>
    </row>
    <row r="62" ht="4.5" customHeight="1"/>
    <row r="63" spans="1:9" ht="45">
      <c r="A63" s="6" t="s">
        <v>61</v>
      </c>
      <c r="B63" s="186" t="s">
        <v>62</v>
      </c>
      <c r="C63" s="187"/>
      <c r="D63" s="187"/>
      <c r="E63" s="187"/>
      <c r="F63" s="187"/>
      <c r="G63" s="188"/>
      <c r="H63" s="6" t="s">
        <v>23</v>
      </c>
      <c r="I63" s="6" t="s">
        <v>24</v>
      </c>
    </row>
    <row r="64" spans="1:9" ht="15" customHeight="1">
      <c r="A64" s="142">
        <v>1</v>
      </c>
      <c r="B64" s="189" t="s">
        <v>63</v>
      </c>
      <c r="C64" s="190"/>
      <c r="D64" s="190"/>
      <c r="E64" s="190"/>
      <c r="F64" s="190"/>
      <c r="G64" s="191"/>
      <c r="H64" s="7">
        <f>(H42*H54)</f>
        <v>0.09079296000000002</v>
      </c>
      <c r="I64" s="8">
        <f>$I$31*H64</f>
        <v>19.029555894857147</v>
      </c>
    </row>
    <row r="65" spans="1:11" s="12" customFormat="1" ht="15" customHeight="1">
      <c r="A65" s="205" t="s">
        <v>64</v>
      </c>
      <c r="B65" s="206"/>
      <c r="C65" s="206"/>
      <c r="D65" s="206"/>
      <c r="E65" s="206"/>
      <c r="F65" s="206"/>
      <c r="G65" s="207"/>
      <c r="H65" s="10">
        <f>SUM(H64:H64)</f>
        <v>0.09079296000000002</v>
      </c>
      <c r="I65" s="149">
        <f>I64</f>
        <v>19.029555894857147</v>
      </c>
      <c r="J65" s="11"/>
      <c r="K65" s="14"/>
    </row>
    <row r="66" ht="4.5" customHeight="1">
      <c r="J66" s="15"/>
    </row>
    <row r="67" spans="1:10" s="12" customFormat="1" ht="12">
      <c r="A67" s="214" t="s">
        <v>65</v>
      </c>
      <c r="B67" s="214"/>
      <c r="C67" s="214"/>
      <c r="D67" s="214"/>
      <c r="E67" s="214"/>
      <c r="F67" s="214"/>
      <c r="G67" s="214"/>
      <c r="H67" s="16">
        <f>H42+H54+H61+H65</f>
        <v>0.7426699600000002</v>
      </c>
      <c r="I67" s="17">
        <f>I42+I54+I61+I65</f>
        <v>155.65831883057143</v>
      </c>
      <c r="J67" s="11"/>
    </row>
    <row r="68" ht="4.5" customHeight="1"/>
    <row r="69" spans="1:9" ht="45">
      <c r="A69" s="6" t="s">
        <v>66</v>
      </c>
      <c r="B69" s="186" t="s">
        <v>67</v>
      </c>
      <c r="C69" s="187"/>
      <c r="D69" s="187"/>
      <c r="E69" s="187"/>
      <c r="F69" s="187"/>
      <c r="G69" s="188"/>
      <c r="H69" s="6" t="s">
        <v>23</v>
      </c>
      <c r="I69" s="6" t="s">
        <v>24</v>
      </c>
    </row>
    <row r="70" spans="1:9" ht="15" customHeight="1">
      <c r="A70" s="142">
        <v>1</v>
      </c>
      <c r="B70" s="189" t="s">
        <v>247</v>
      </c>
      <c r="C70" s="190"/>
      <c r="D70" s="190"/>
      <c r="E70" s="190"/>
      <c r="F70" s="190"/>
      <c r="G70" s="191"/>
      <c r="H70" s="7">
        <f>I70/$I$31</f>
        <v>0.3795930886412432</v>
      </c>
      <c r="I70" s="8">
        <f>I81</f>
        <v>79.56</v>
      </c>
    </row>
    <row r="71" spans="1:9" ht="15" customHeight="1">
      <c r="A71" s="142">
        <v>2</v>
      </c>
      <c r="B71" s="189" t="s">
        <v>253</v>
      </c>
      <c r="C71" s="190"/>
      <c r="D71" s="190"/>
      <c r="E71" s="190"/>
      <c r="F71" s="190"/>
      <c r="G71" s="191"/>
      <c r="H71" s="7">
        <f>I71/$I$31</f>
        <v>0.11414715605084687</v>
      </c>
      <c r="I71" s="8">
        <f>I77</f>
        <v>23.92442857142857</v>
      </c>
    </row>
    <row r="72" spans="1:9" ht="15" customHeight="1">
      <c r="A72" s="142">
        <v>3</v>
      </c>
      <c r="B72" s="189" t="s">
        <v>254</v>
      </c>
      <c r="C72" s="190"/>
      <c r="D72" s="190"/>
      <c r="E72" s="190"/>
      <c r="F72" s="190"/>
      <c r="G72" s="191"/>
      <c r="H72" s="7">
        <f>I72/$I$31</f>
        <v>0.35780909612828643</v>
      </c>
      <c r="I72" s="8">
        <f>I85</f>
        <v>74.99423076923078</v>
      </c>
    </row>
    <row r="73" spans="1:10" ht="15" customHeight="1">
      <c r="A73" s="205" t="s">
        <v>68</v>
      </c>
      <c r="B73" s="206"/>
      <c r="C73" s="206"/>
      <c r="D73" s="206"/>
      <c r="E73" s="206"/>
      <c r="F73" s="206"/>
      <c r="G73" s="207"/>
      <c r="H73" s="10">
        <f>H70+H71+H72</f>
        <v>0.8515493408203765</v>
      </c>
      <c r="I73" s="149">
        <f>I70+I71+I72</f>
        <v>178.47865934065936</v>
      </c>
      <c r="J73" s="9"/>
    </row>
    <row r="74" spans="1:9" ht="4.5" customHeight="1">
      <c r="A74" s="18"/>
      <c r="B74" s="18"/>
      <c r="C74" s="18"/>
      <c r="D74" s="18"/>
      <c r="E74" s="18"/>
      <c r="F74" s="18"/>
      <c r="G74" s="18"/>
      <c r="H74" s="19"/>
      <c r="I74" s="20"/>
    </row>
    <row r="75" spans="1:9" ht="15" customHeight="1">
      <c r="A75" s="212" t="s">
        <v>69</v>
      </c>
      <c r="B75" s="212"/>
      <c r="C75" s="212"/>
      <c r="D75" s="212"/>
      <c r="E75" s="212"/>
      <c r="F75" s="212"/>
      <c r="G75" s="212"/>
      <c r="H75" s="212"/>
      <c r="I75" s="212"/>
    </row>
    <row r="76" spans="1:9" ht="24" customHeight="1">
      <c r="A76" s="183" t="s">
        <v>70</v>
      </c>
      <c r="B76" s="183"/>
      <c r="C76" s="142" t="s">
        <v>71</v>
      </c>
      <c r="D76" s="142" t="s">
        <v>72</v>
      </c>
      <c r="E76" s="142" t="s">
        <v>73</v>
      </c>
      <c r="F76" s="142" t="s">
        <v>74</v>
      </c>
      <c r="G76" s="142" t="s">
        <v>75</v>
      </c>
      <c r="H76" s="7" t="s">
        <v>76</v>
      </c>
      <c r="I76" s="8" t="s">
        <v>77</v>
      </c>
    </row>
    <row r="77" spans="1:9" ht="15" customHeight="1">
      <c r="A77" s="213">
        <f>I12</f>
        <v>3.65</v>
      </c>
      <c r="B77" s="183"/>
      <c r="C77" s="142">
        <f>I13</f>
        <v>5</v>
      </c>
      <c r="D77" s="142">
        <f>I14</f>
        <v>2</v>
      </c>
      <c r="E77" s="146">
        <f>A77*C77*D77</f>
        <v>36.5</v>
      </c>
      <c r="F77" s="146">
        <f>I25</f>
        <v>209.59285714285716</v>
      </c>
      <c r="G77" s="21">
        <f>I15</f>
        <v>0.06</v>
      </c>
      <c r="H77" s="146">
        <f>F77*G77</f>
        <v>12.575571428571429</v>
      </c>
      <c r="I77" s="8">
        <f>E77-H77</f>
        <v>23.92442857142857</v>
      </c>
    </row>
    <row r="78" spans="1:9" ht="4.5" customHeight="1">
      <c r="A78" s="22"/>
      <c r="B78" s="22"/>
      <c r="C78" s="22"/>
      <c r="D78" s="22"/>
      <c r="E78" s="23"/>
      <c r="F78" s="23"/>
      <c r="G78" s="24"/>
      <c r="H78" s="23"/>
      <c r="I78" s="25"/>
    </row>
    <row r="79" spans="1:9" ht="15" customHeight="1">
      <c r="A79" s="212" t="s">
        <v>238</v>
      </c>
      <c r="B79" s="212"/>
      <c r="C79" s="212"/>
      <c r="D79" s="212"/>
      <c r="E79" s="212"/>
      <c r="F79" s="212"/>
      <c r="G79" s="212"/>
      <c r="H79" s="212"/>
      <c r="I79" s="212"/>
    </row>
    <row r="80" spans="1:9" ht="23.25" customHeight="1">
      <c r="A80" s="183" t="s">
        <v>70</v>
      </c>
      <c r="B80" s="183"/>
      <c r="C80" s="142" t="s">
        <v>78</v>
      </c>
      <c r="D80" s="142" t="s">
        <v>72</v>
      </c>
      <c r="E80" s="142" t="s">
        <v>73</v>
      </c>
      <c r="F80" s="142" t="s">
        <v>74</v>
      </c>
      <c r="G80" s="142" t="s">
        <v>75</v>
      </c>
      <c r="H80" s="7" t="str">
        <f>H76</f>
        <v>Valor desconto</v>
      </c>
      <c r="I80" s="8" t="s">
        <v>77</v>
      </c>
    </row>
    <row r="81" spans="1:9" ht="15" customHeight="1">
      <c r="A81" s="218">
        <f>I16</f>
        <v>19.89</v>
      </c>
      <c r="B81" s="218"/>
      <c r="C81" s="26">
        <f>I17</f>
        <v>5</v>
      </c>
      <c r="D81" s="142">
        <f>I18</f>
        <v>1</v>
      </c>
      <c r="E81" s="146">
        <f>A81*C81*D81</f>
        <v>99.45</v>
      </c>
      <c r="F81" s="146">
        <f>E81</f>
        <v>99.45</v>
      </c>
      <c r="G81" s="150">
        <f>I19</f>
        <v>0.2</v>
      </c>
      <c r="H81" s="146">
        <f>F81*G81</f>
        <v>19.89</v>
      </c>
      <c r="I81" s="8">
        <f>E81-H81</f>
        <v>79.56</v>
      </c>
    </row>
    <row r="82" spans="1:9" ht="6" customHeight="1">
      <c r="A82" s="152"/>
      <c r="B82" s="152"/>
      <c r="C82" s="153"/>
      <c r="D82" s="144"/>
      <c r="E82" s="152"/>
      <c r="F82" s="152"/>
      <c r="G82" s="154"/>
      <c r="H82" s="152"/>
      <c r="I82" s="155"/>
    </row>
    <row r="83" spans="1:9" ht="15" customHeight="1">
      <c r="A83" s="212" t="s">
        <v>237</v>
      </c>
      <c r="B83" s="212"/>
      <c r="C83" s="212"/>
      <c r="D83" s="212"/>
      <c r="E83" s="212"/>
      <c r="F83" s="212"/>
      <c r="G83" s="212"/>
      <c r="H83" s="212"/>
      <c r="I83" s="212"/>
    </row>
    <row r="84" spans="1:9" ht="21" customHeight="1">
      <c r="A84" s="183" t="s">
        <v>70</v>
      </c>
      <c r="B84" s="183"/>
      <c r="C84" s="184" t="s">
        <v>245</v>
      </c>
      <c r="D84" s="223"/>
      <c r="E84" s="142" t="s">
        <v>73</v>
      </c>
      <c r="F84" s="142" t="s">
        <v>74</v>
      </c>
      <c r="G84" s="142" t="s">
        <v>75</v>
      </c>
      <c r="H84" s="7" t="str">
        <f>H80</f>
        <v>Valor desconto</v>
      </c>
      <c r="I84" s="8" t="s">
        <v>77</v>
      </c>
    </row>
    <row r="85" spans="1:9" ht="15" customHeight="1">
      <c r="A85" s="218">
        <f>I20</f>
        <v>389.97</v>
      </c>
      <c r="B85" s="218"/>
      <c r="C85" s="258">
        <f>5/26</f>
        <v>0.19230769230769232</v>
      </c>
      <c r="D85" s="259"/>
      <c r="E85" s="146">
        <f>A85*C85</f>
        <v>74.99423076923078</v>
      </c>
      <c r="F85" s="146">
        <f>E85</f>
        <v>74.99423076923078</v>
      </c>
      <c r="G85" s="150">
        <v>0</v>
      </c>
      <c r="H85" s="146">
        <f>F85*G85</f>
        <v>0</v>
      </c>
      <c r="I85" s="8">
        <f>E85-H85</f>
        <v>74.99423076923078</v>
      </c>
    </row>
    <row r="86" ht="4.5" customHeight="1"/>
    <row r="87" spans="1:12" ht="12" customHeight="1">
      <c r="A87" s="219" t="s">
        <v>79</v>
      </c>
      <c r="B87" s="219"/>
      <c r="C87" s="219"/>
      <c r="D87" s="219"/>
      <c r="E87" s="219"/>
      <c r="F87" s="219"/>
      <c r="G87" s="219"/>
      <c r="H87" s="27">
        <f>H31+H67+H73</f>
        <v>2.5942193008203764</v>
      </c>
      <c r="I87" s="28">
        <f>I31+I67+I73</f>
        <v>543.729835314088</v>
      </c>
      <c r="J87" s="9"/>
      <c r="L87" s="9"/>
    </row>
    <row r="88" spans="1:12" s="33" customFormat="1" ht="4.5" customHeight="1">
      <c r="A88" s="29"/>
      <c r="B88" s="29"/>
      <c r="C88" s="29"/>
      <c r="D88" s="29"/>
      <c r="E88" s="29"/>
      <c r="F88" s="29"/>
      <c r="G88" s="29"/>
      <c r="H88" s="30"/>
      <c r="I88" s="31"/>
      <c r="J88" s="32"/>
      <c r="L88" s="32"/>
    </row>
    <row r="89" spans="1:9" ht="11.25">
      <c r="A89" s="185" t="s">
        <v>80</v>
      </c>
      <c r="B89" s="185"/>
      <c r="C89" s="185"/>
      <c r="D89" s="185"/>
      <c r="E89" s="185"/>
      <c r="F89" s="185"/>
      <c r="G89" s="185"/>
      <c r="H89" s="185"/>
      <c r="I89" s="185"/>
    </row>
    <row r="90" spans="1:9" ht="45">
      <c r="A90" s="6" t="s">
        <v>21</v>
      </c>
      <c r="B90" s="186" t="s">
        <v>81</v>
      </c>
      <c r="C90" s="187"/>
      <c r="D90" s="187"/>
      <c r="E90" s="187"/>
      <c r="F90" s="187"/>
      <c r="G90" s="188"/>
      <c r="H90" s="6" t="s">
        <v>23</v>
      </c>
      <c r="I90" s="6" t="s">
        <v>24</v>
      </c>
    </row>
    <row r="91" spans="1:19" ht="15" customHeight="1">
      <c r="A91" s="142">
        <v>1</v>
      </c>
      <c r="B91" s="189" t="s">
        <v>82</v>
      </c>
      <c r="C91" s="190"/>
      <c r="D91" s="190"/>
      <c r="E91" s="190"/>
      <c r="F91" s="190"/>
      <c r="G91" s="191"/>
      <c r="H91" s="7">
        <f>I91/$I$102</f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42">
        <v>2</v>
      </c>
      <c r="B92" s="220" t="s">
        <v>215</v>
      </c>
      <c r="C92" s="221"/>
      <c r="D92" s="221"/>
      <c r="E92" s="221"/>
      <c r="F92" s="221"/>
      <c r="G92" s="222"/>
      <c r="H92" s="7">
        <f>I92/$I$102</f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42">
        <v>3</v>
      </c>
      <c r="B93" s="189" t="s">
        <v>83</v>
      </c>
      <c r="C93" s="190"/>
      <c r="D93" s="190"/>
      <c r="E93" s="190"/>
      <c r="F93" s="190"/>
      <c r="G93" s="191"/>
      <c r="H93" s="7">
        <f>I93/$I$102</f>
        <v>0</v>
      </c>
      <c r="I93" s="8">
        <v>0</v>
      </c>
      <c r="K93"/>
      <c r="L93"/>
      <c r="M93"/>
      <c r="N93"/>
      <c r="O93"/>
      <c r="P93"/>
      <c r="Q93"/>
      <c r="R93"/>
      <c r="S93"/>
    </row>
    <row r="94" spans="1:19" ht="15" customHeight="1">
      <c r="A94" s="142">
        <v>4</v>
      </c>
      <c r="B94" s="215" t="s">
        <v>216</v>
      </c>
      <c r="C94" s="216"/>
      <c r="D94" s="216"/>
      <c r="E94" s="216"/>
      <c r="F94" s="216"/>
      <c r="G94" s="217"/>
      <c r="H94" s="7">
        <f>I94/$I$102</f>
        <v>0</v>
      </c>
      <c r="I94" s="8">
        <v>0</v>
      </c>
      <c r="K94"/>
      <c r="L94"/>
      <c r="M94"/>
      <c r="N94"/>
      <c r="O94"/>
      <c r="P94"/>
      <c r="Q94"/>
      <c r="R94"/>
      <c r="S94"/>
    </row>
    <row r="95" spans="1:19" ht="15" customHeight="1">
      <c r="A95" s="142">
        <v>5</v>
      </c>
      <c r="B95" s="189" t="s">
        <v>84</v>
      </c>
      <c r="C95" s="190"/>
      <c r="D95" s="190"/>
      <c r="E95" s="190"/>
      <c r="F95" s="190"/>
      <c r="G95" s="191"/>
      <c r="H95" s="7">
        <f>I95/$I$102</f>
        <v>0</v>
      </c>
      <c r="I95" s="8">
        <v>0</v>
      </c>
      <c r="K95"/>
      <c r="L95"/>
      <c r="M95"/>
      <c r="N95"/>
      <c r="O95"/>
      <c r="P95"/>
      <c r="Q95"/>
      <c r="R95"/>
      <c r="S95"/>
    </row>
    <row r="96" spans="1:19" ht="15" customHeight="1">
      <c r="A96" s="142">
        <v>6</v>
      </c>
      <c r="B96" s="189" t="s">
        <v>85</v>
      </c>
      <c r="C96" s="190"/>
      <c r="D96" s="190"/>
      <c r="E96" s="190"/>
      <c r="F96" s="190"/>
      <c r="G96" s="191"/>
      <c r="H96" s="7">
        <f>I96/$I$102</f>
        <v>0</v>
      </c>
      <c r="I96" s="8">
        <v>0</v>
      </c>
      <c r="K96"/>
      <c r="L96"/>
      <c r="M96"/>
      <c r="N96"/>
      <c r="O96"/>
      <c r="P96"/>
      <c r="Q96"/>
      <c r="R96"/>
      <c r="S96"/>
    </row>
    <row r="97" spans="1:19" ht="15" customHeight="1">
      <c r="A97" s="205" t="s">
        <v>86</v>
      </c>
      <c r="B97" s="206"/>
      <c r="C97" s="206"/>
      <c r="D97" s="206"/>
      <c r="E97" s="206"/>
      <c r="F97" s="206"/>
      <c r="G97" s="207"/>
      <c r="H97" s="10">
        <f>H91+H92+H93+H94+H95+H96</f>
        <v>0</v>
      </c>
      <c r="I97" s="34">
        <f>I91+I92+I93+I94+I95+I96</f>
        <v>0</v>
      </c>
      <c r="J97" s="9"/>
      <c r="K97"/>
      <c r="L97"/>
      <c r="M97"/>
      <c r="N97"/>
      <c r="O97"/>
      <c r="P97"/>
      <c r="Q97"/>
      <c r="R97"/>
      <c r="S97"/>
    </row>
    <row r="98" spans="1:19" ht="30" customHeight="1">
      <c r="A98"/>
      <c r="B98" s="210" t="s">
        <v>217</v>
      </c>
      <c r="C98" s="210"/>
      <c r="D98" s="210"/>
      <c r="E98" s="210"/>
      <c r="F98" s="210"/>
      <c r="G98" s="210"/>
      <c r="H98" s="210"/>
      <c r="I98" s="210"/>
      <c r="K98"/>
      <c r="L98"/>
      <c r="M98"/>
      <c r="N98"/>
      <c r="O98"/>
      <c r="P98"/>
      <c r="Q98"/>
      <c r="R98"/>
      <c r="S98"/>
    </row>
    <row r="99" spans="1:9" ht="5.25" customHeight="1">
      <c r="A99"/>
      <c r="B99"/>
      <c r="C99"/>
      <c r="D99"/>
      <c r="E99"/>
      <c r="F99"/>
      <c r="G99"/>
      <c r="H99"/>
      <c r="I99"/>
    </row>
    <row r="100" spans="1:19" ht="48.75" customHeight="1">
      <c r="A100" s="226" t="s">
        <v>218</v>
      </c>
      <c r="B100" s="227"/>
      <c r="C100" s="227"/>
      <c r="D100" s="227"/>
      <c r="E100" s="228"/>
      <c r="F100" s="35">
        <v>0.2</v>
      </c>
      <c r="G100" s="36">
        <f>I102*F100</f>
        <v>103.96108134853188</v>
      </c>
      <c r="H100" s="37" t="s">
        <v>87</v>
      </c>
      <c r="I100" s="38">
        <f>I71</f>
        <v>23.92442857142857</v>
      </c>
      <c r="K100"/>
      <c r="L100"/>
      <c r="M100"/>
      <c r="N100"/>
      <c r="O100"/>
      <c r="P100"/>
      <c r="Q100"/>
      <c r="R100"/>
      <c r="S100"/>
    </row>
    <row r="101" spans="1:19" s="41" customFormat="1" ht="16.5" customHeight="1">
      <c r="A101" s="229" t="s">
        <v>88</v>
      </c>
      <c r="B101" s="229"/>
      <c r="C101" s="147" t="s">
        <v>89</v>
      </c>
      <c r="D101" s="147" t="s">
        <v>90</v>
      </c>
      <c r="E101" s="147" t="s">
        <v>91</v>
      </c>
      <c r="F101" s="147" t="s">
        <v>92</v>
      </c>
      <c r="G101" s="147" t="s">
        <v>93</v>
      </c>
      <c r="H101" s="37" t="s">
        <v>94</v>
      </c>
      <c r="I101" s="39" t="s">
        <v>95</v>
      </c>
      <c r="J101" s="40"/>
      <c r="K101"/>
      <c r="L101"/>
      <c r="M101"/>
      <c r="N101"/>
      <c r="O101"/>
      <c r="P101"/>
      <c r="Q101"/>
      <c r="R101"/>
      <c r="S101"/>
    </row>
    <row r="102" spans="1:19" ht="16.5" customHeight="1">
      <c r="A102" s="230">
        <f>I31</f>
        <v>209.59285714285716</v>
      </c>
      <c r="B102" s="230"/>
      <c r="C102" s="148">
        <f>I42</f>
        <v>77.13017142857144</v>
      </c>
      <c r="D102" s="148">
        <f>I54</f>
        <v>51.71074971428571</v>
      </c>
      <c r="E102" s="148">
        <f>I61</f>
        <v>7.787841792857143</v>
      </c>
      <c r="F102" s="148">
        <f>I65</f>
        <v>19.029555894857147</v>
      </c>
      <c r="G102" s="148">
        <f>I73</f>
        <v>178.47865934065936</v>
      </c>
      <c r="H102" s="148">
        <f>A102+C102+D102+E102+F102+G102</f>
        <v>543.729835314088</v>
      </c>
      <c r="I102" s="148">
        <f>H102-I100</f>
        <v>519.8054067426593</v>
      </c>
      <c r="J102" s="9"/>
      <c r="K102"/>
      <c r="L102"/>
      <c r="M102"/>
      <c r="N102"/>
      <c r="O102"/>
      <c r="P102"/>
      <c r="Q102"/>
      <c r="R102"/>
      <c r="S102"/>
    </row>
    <row r="103" spans="1:9" ht="4.5" customHeight="1">
      <c r="A103" s="13"/>
      <c r="B103" s="231"/>
      <c r="C103" s="231"/>
      <c r="D103" s="231"/>
      <c r="E103" s="231"/>
      <c r="F103" s="231"/>
      <c r="G103" s="231"/>
      <c r="H103" s="231"/>
      <c r="I103" s="231"/>
    </row>
    <row r="104" spans="1:9" ht="45">
      <c r="A104" s="6" t="s">
        <v>28</v>
      </c>
      <c r="B104" s="186" t="s">
        <v>96</v>
      </c>
      <c r="C104" s="187"/>
      <c r="D104" s="187"/>
      <c r="E104" s="187"/>
      <c r="F104" s="187"/>
      <c r="G104" s="188"/>
      <c r="H104" s="6" t="s">
        <v>23</v>
      </c>
      <c r="I104" s="6" t="s">
        <v>24</v>
      </c>
    </row>
    <row r="105" spans="1:9" ht="15" customHeight="1">
      <c r="A105" s="142">
        <v>1</v>
      </c>
      <c r="B105" s="189" t="s">
        <v>97</v>
      </c>
      <c r="C105" s="190"/>
      <c r="D105" s="190"/>
      <c r="E105" s="190"/>
      <c r="F105" s="190"/>
      <c r="G105" s="191"/>
      <c r="H105" s="7">
        <f>I105/$I$115</f>
        <v>0</v>
      </c>
      <c r="I105" s="8">
        <v>0</v>
      </c>
    </row>
    <row r="106" spans="1:9" ht="15" customHeight="1">
      <c r="A106" s="142">
        <v>2</v>
      </c>
      <c r="B106" s="189" t="s">
        <v>98</v>
      </c>
      <c r="C106" s="190"/>
      <c r="D106" s="190"/>
      <c r="E106" s="190"/>
      <c r="F106" s="190"/>
      <c r="G106" s="191"/>
      <c r="H106" s="7">
        <f>I106/$I$115</f>
        <v>0</v>
      </c>
      <c r="I106" s="8">
        <v>0</v>
      </c>
    </row>
    <row r="107" spans="1:9" ht="15" customHeight="1">
      <c r="A107" s="205" t="s">
        <v>99</v>
      </c>
      <c r="B107" s="206"/>
      <c r="C107" s="206"/>
      <c r="D107" s="206"/>
      <c r="E107" s="206"/>
      <c r="F107" s="206"/>
      <c r="G107" s="207"/>
      <c r="H107" s="10">
        <f>H105+H106</f>
        <v>0</v>
      </c>
      <c r="I107" s="149">
        <f>I105+I106</f>
        <v>0</v>
      </c>
    </row>
    <row r="108" ht="4.5" customHeight="1"/>
    <row r="109" spans="1:9" ht="45">
      <c r="A109" s="6" t="s">
        <v>40</v>
      </c>
      <c r="B109" s="186" t="s">
        <v>100</v>
      </c>
      <c r="C109" s="187"/>
      <c r="D109" s="187"/>
      <c r="E109" s="187"/>
      <c r="F109" s="187"/>
      <c r="G109" s="188"/>
      <c r="H109" s="6" t="s">
        <v>23</v>
      </c>
      <c r="I109" s="6" t="s">
        <v>24</v>
      </c>
    </row>
    <row r="110" spans="1:9" ht="15" customHeight="1">
      <c r="A110" s="142">
        <v>1</v>
      </c>
      <c r="B110" s="189" t="s">
        <v>100</v>
      </c>
      <c r="C110" s="190"/>
      <c r="D110" s="190"/>
      <c r="E110" s="190"/>
      <c r="F110" s="190"/>
      <c r="G110" s="191"/>
      <c r="H110" s="7">
        <f>I110/I115</f>
        <v>0</v>
      </c>
      <c r="I110" s="8">
        <v>0</v>
      </c>
    </row>
    <row r="111" spans="1:12" ht="15" customHeight="1">
      <c r="A111" s="205" t="s">
        <v>101</v>
      </c>
      <c r="B111" s="206"/>
      <c r="C111" s="206"/>
      <c r="D111" s="206"/>
      <c r="E111" s="206"/>
      <c r="F111" s="206"/>
      <c r="G111" s="207"/>
      <c r="H111" s="10">
        <f>H110</f>
        <v>0</v>
      </c>
      <c r="I111" s="149">
        <f>I110</f>
        <v>0</v>
      </c>
      <c r="J111" s="9"/>
      <c r="K111" s="9"/>
      <c r="L111" s="1"/>
    </row>
    <row r="112" spans="1:9" ht="4.5" customHeight="1">
      <c r="A112" s="18"/>
      <c r="B112" s="18"/>
      <c r="C112" s="18"/>
      <c r="D112" s="18"/>
      <c r="E112" s="18"/>
      <c r="F112" s="18"/>
      <c r="G112" s="18"/>
      <c r="H112" s="19"/>
      <c r="I112" s="20"/>
    </row>
    <row r="113" spans="1:12" ht="39" customHeight="1">
      <c r="A113" s="232" t="s">
        <v>102</v>
      </c>
      <c r="B113" s="232"/>
      <c r="C113" s="232"/>
      <c r="D113" s="232"/>
      <c r="E113" s="232"/>
      <c r="F113" s="35">
        <v>0.18</v>
      </c>
      <c r="G113" s="36">
        <f>I115*F113</f>
        <v>93.56497321367867</v>
      </c>
      <c r="H113" s="37" t="s">
        <v>87</v>
      </c>
      <c r="I113" s="38">
        <f>I71</f>
        <v>23.92442857142857</v>
      </c>
      <c r="L113" s="1"/>
    </row>
    <row r="114" spans="1:12" s="41" customFormat="1" ht="16.5" customHeight="1">
      <c r="A114" s="229" t="s">
        <v>88</v>
      </c>
      <c r="B114" s="229"/>
      <c r="C114" s="147" t="s">
        <v>89</v>
      </c>
      <c r="D114" s="147" t="s">
        <v>90</v>
      </c>
      <c r="E114" s="147" t="s">
        <v>91</v>
      </c>
      <c r="F114" s="147" t="s">
        <v>92</v>
      </c>
      <c r="G114" s="147" t="s">
        <v>93</v>
      </c>
      <c r="H114" s="37" t="s">
        <v>94</v>
      </c>
      <c r="I114" s="39" t="s">
        <v>95</v>
      </c>
      <c r="J114" s="40"/>
      <c r="L114" s="40"/>
    </row>
    <row r="115" spans="1:12" ht="16.5" customHeight="1">
      <c r="A115" s="230">
        <f>I31</f>
        <v>209.59285714285716</v>
      </c>
      <c r="B115" s="230"/>
      <c r="C115" s="148">
        <f>I42</f>
        <v>77.13017142857144</v>
      </c>
      <c r="D115" s="148">
        <f>I54</f>
        <v>51.71074971428571</v>
      </c>
      <c r="E115" s="148">
        <f>I61</f>
        <v>7.787841792857143</v>
      </c>
      <c r="F115" s="148">
        <f>I65</f>
        <v>19.029555894857147</v>
      </c>
      <c r="G115" s="148">
        <f>I73</f>
        <v>178.47865934065936</v>
      </c>
      <c r="H115" s="148">
        <f>A115+C115+D115+E115+F115+G115</f>
        <v>543.729835314088</v>
      </c>
      <c r="I115" s="148">
        <f>H115-I113</f>
        <v>519.8054067426593</v>
      </c>
      <c r="J115" s="9"/>
      <c r="L115" s="1"/>
    </row>
    <row r="116" ht="4.5" customHeight="1"/>
    <row r="117" spans="1:9" ht="12">
      <c r="A117" s="219" t="s">
        <v>103</v>
      </c>
      <c r="B117" s="219"/>
      <c r="C117" s="219"/>
      <c r="D117" s="219"/>
      <c r="E117" s="219"/>
      <c r="F117" s="219"/>
      <c r="G117" s="219"/>
      <c r="H117" s="27">
        <f>H97+H107+H111</f>
        <v>0</v>
      </c>
      <c r="I117" s="28">
        <f>I97+I107+I111</f>
        <v>0</v>
      </c>
    </row>
    <row r="118" ht="4.5" customHeight="1"/>
    <row r="119" spans="1:9" ht="11.25">
      <c r="A119" s="185" t="s">
        <v>104</v>
      </c>
      <c r="B119" s="185"/>
      <c r="C119" s="185"/>
      <c r="D119" s="185"/>
      <c r="E119" s="185"/>
      <c r="F119" s="185"/>
      <c r="G119" s="185"/>
      <c r="H119" s="185"/>
      <c r="I119" s="185"/>
    </row>
    <row r="120" spans="1:15" ht="45">
      <c r="A120" s="6" t="s">
        <v>21</v>
      </c>
      <c r="B120" s="186" t="s">
        <v>105</v>
      </c>
      <c r="C120" s="187"/>
      <c r="D120" s="187"/>
      <c r="E120" s="187"/>
      <c r="F120" s="187"/>
      <c r="G120" s="188"/>
      <c r="H120" s="6" t="s">
        <v>23</v>
      </c>
      <c r="I120" s="6" t="s">
        <v>24</v>
      </c>
      <c r="K120"/>
      <c r="L120"/>
      <c r="M120"/>
      <c r="N120"/>
      <c r="O120"/>
    </row>
    <row r="121" spans="1:9" ht="15" customHeight="1">
      <c r="A121" s="142">
        <v>1</v>
      </c>
      <c r="B121" s="189" t="s">
        <v>106</v>
      </c>
      <c r="C121" s="190"/>
      <c r="D121" s="190"/>
      <c r="E121" s="190"/>
      <c r="F121" s="190"/>
      <c r="G121" s="191"/>
      <c r="H121" s="7">
        <f>I121/$I$87</f>
        <v>0.01859154929577465</v>
      </c>
      <c r="I121" s="8">
        <f>($D$131/$E$132)*G131</f>
        <v>10.108780036825298</v>
      </c>
    </row>
    <row r="122" spans="1:9" ht="15" customHeight="1">
      <c r="A122" s="142">
        <v>2</v>
      </c>
      <c r="B122" s="189" t="s">
        <v>107</v>
      </c>
      <c r="C122" s="190"/>
      <c r="D122" s="190"/>
      <c r="E122" s="190"/>
      <c r="F122" s="190"/>
      <c r="G122" s="191"/>
      <c r="H122" s="7">
        <f>I122/$I$87</f>
        <v>0.08563380281690142</v>
      </c>
      <c r="I122" s="8">
        <f>($D$131/$E$132)*G132</f>
        <v>46.561653502952886</v>
      </c>
    </row>
    <row r="123" spans="1:9" ht="15" customHeight="1">
      <c r="A123" s="142">
        <v>3</v>
      </c>
      <c r="B123" s="189" t="s">
        <v>9</v>
      </c>
      <c r="C123" s="190"/>
      <c r="D123" s="190"/>
      <c r="E123" s="190"/>
      <c r="F123" s="190"/>
      <c r="G123" s="191"/>
      <c r="H123" s="7">
        <f>I123/$I$87</f>
        <v>0.02253521126760563</v>
      </c>
      <c r="I123" s="8">
        <f>($D$131/$E$132)*G133</f>
        <v>12.25306671130339</v>
      </c>
    </row>
    <row r="124" spans="1:9" ht="15" customHeight="1">
      <c r="A124" s="142">
        <v>4</v>
      </c>
      <c r="B124" s="189" t="s">
        <v>108</v>
      </c>
      <c r="C124" s="190"/>
      <c r="D124" s="190"/>
      <c r="E124" s="190"/>
      <c r="F124" s="190"/>
      <c r="G124" s="191"/>
      <c r="H124" s="7">
        <f>I124/$I$87</f>
        <v>0</v>
      </c>
      <c r="I124" s="8">
        <f>($D$131/$E$132)*G134</f>
        <v>0</v>
      </c>
    </row>
    <row r="125" spans="1:9" ht="15" customHeight="1">
      <c r="A125" s="142">
        <v>5</v>
      </c>
      <c r="B125" s="189" t="s">
        <v>85</v>
      </c>
      <c r="C125" s="190"/>
      <c r="D125" s="190"/>
      <c r="E125" s="190"/>
      <c r="F125" s="190"/>
      <c r="G125" s="191"/>
      <c r="H125" s="7">
        <f>I125/$I$87</f>
        <v>0</v>
      </c>
      <c r="I125" s="8">
        <v>0</v>
      </c>
    </row>
    <row r="126" spans="1:9" ht="15" customHeight="1">
      <c r="A126" s="205" t="s">
        <v>109</v>
      </c>
      <c r="B126" s="206"/>
      <c r="C126" s="206"/>
      <c r="D126" s="206"/>
      <c r="E126" s="206"/>
      <c r="F126" s="206"/>
      <c r="G126" s="207"/>
      <c r="H126" s="10">
        <f>H121+H122+H123+H124+H125</f>
        <v>0.1267605633802817</v>
      </c>
      <c r="I126" s="149">
        <f>I121+I122+I123+I124+I125</f>
        <v>68.92350025108158</v>
      </c>
    </row>
    <row r="127" spans="1:19" ht="11.25" customHeight="1">
      <c r="A127" s="13" t="s">
        <v>110</v>
      </c>
      <c r="B127" s="210" t="s">
        <v>111</v>
      </c>
      <c r="C127" s="210"/>
      <c r="D127" s="210"/>
      <c r="E127" s="210"/>
      <c r="F127" s="210"/>
      <c r="G127" s="210"/>
      <c r="H127" s="210"/>
      <c r="I127" s="210"/>
      <c r="K127"/>
      <c r="L127"/>
      <c r="M127"/>
      <c r="N127"/>
      <c r="O127"/>
      <c r="P127"/>
      <c r="Q127"/>
      <c r="R127"/>
      <c r="S127"/>
    </row>
    <row r="128" spans="1:19" ht="20.25" customHeight="1">
      <c r="A128" s="13" t="s">
        <v>112</v>
      </c>
      <c r="B128" s="240" t="s">
        <v>113</v>
      </c>
      <c r="C128" s="240"/>
      <c r="D128" s="240"/>
      <c r="E128" s="240"/>
      <c r="F128" s="240"/>
      <c r="G128" s="240"/>
      <c r="H128" s="240"/>
      <c r="I128" s="240"/>
      <c r="K128"/>
      <c r="L128"/>
      <c r="M128"/>
      <c r="N128"/>
      <c r="O128"/>
      <c r="P128"/>
      <c r="Q128"/>
      <c r="R128"/>
      <c r="S128"/>
    </row>
    <row r="129" spans="1:9" ht="13.5" customHeight="1">
      <c r="A129" s="241" t="s">
        <v>114</v>
      </c>
      <c r="B129" s="241"/>
      <c r="C129" s="241"/>
      <c r="D129" s="241"/>
      <c r="E129" s="241"/>
      <c r="F129" s="241"/>
      <c r="G129" s="241"/>
      <c r="H129" s="241"/>
      <c r="I129" s="241"/>
    </row>
    <row r="130" spans="1:9" ht="13.5" customHeight="1">
      <c r="A130" s="242" t="s">
        <v>115</v>
      </c>
      <c r="B130" s="242"/>
      <c r="C130" s="142" t="s">
        <v>116</v>
      </c>
      <c r="D130" s="183" t="s">
        <v>117</v>
      </c>
      <c r="E130" s="184"/>
      <c r="F130" s="142" t="s">
        <v>118</v>
      </c>
      <c r="G130" s="42" t="s">
        <v>119</v>
      </c>
      <c r="H130" s="183" t="s">
        <v>120</v>
      </c>
      <c r="I130" s="183"/>
    </row>
    <row r="131" spans="1:10" ht="13.5" customHeight="1">
      <c r="A131" s="233">
        <f>I87</f>
        <v>543.729835314088</v>
      </c>
      <c r="B131" s="234"/>
      <c r="C131" s="8">
        <f>I117</f>
        <v>0</v>
      </c>
      <c r="D131" s="235">
        <f>A131+C131</f>
        <v>543.729835314088</v>
      </c>
      <c r="E131" s="236"/>
      <c r="F131" s="142" t="s">
        <v>106</v>
      </c>
      <c r="G131" s="43">
        <v>0.0165</v>
      </c>
      <c r="H131" s="237">
        <v>0.0065</v>
      </c>
      <c r="I131" s="237"/>
      <c r="J131" s="9"/>
    </row>
    <row r="132" spans="1:9" ht="13.5" customHeight="1">
      <c r="A132" s="238" t="s">
        <v>121</v>
      </c>
      <c r="B132" s="238"/>
      <c r="C132" s="42">
        <v>1</v>
      </c>
      <c r="D132" s="44">
        <f>G135/1</f>
        <v>0.1125</v>
      </c>
      <c r="E132" s="45">
        <f>C132-D132</f>
        <v>0.8875</v>
      </c>
      <c r="F132" s="142" t="s">
        <v>107</v>
      </c>
      <c r="G132" s="43">
        <v>0.076</v>
      </c>
      <c r="H132" s="237">
        <v>0.03</v>
      </c>
      <c r="I132" s="237"/>
    </row>
    <row r="133" spans="1:9" ht="13.5" customHeight="1">
      <c r="A133" s="239" t="s">
        <v>136</v>
      </c>
      <c r="B133" s="239"/>
      <c r="C133" s="142">
        <v>1</v>
      </c>
      <c r="D133" s="46">
        <f>H135</f>
        <v>0.056499999999999995</v>
      </c>
      <c r="E133" s="47">
        <f>C133-D133</f>
        <v>0.9435</v>
      </c>
      <c r="F133" s="142" t="s">
        <v>9</v>
      </c>
      <c r="G133" s="43">
        <f>I11</f>
        <v>0.02</v>
      </c>
      <c r="H133" s="237">
        <f>I11</f>
        <v>0.02</v>
      </c>
      <c r="I133" s="237"/>
    </row>
    <row r="134" spans="1:9" ht="13.5" customHeight="1">
      <c r="A134" s="239" t="s">
        <v>229</v>
      </c>
      <c r="B134" s="239"/>
      <c r="C134" s="142">
        <v>1</v>
      </c>
      <c r="D134" s="120">
        <v>0.09</v>
      </c>
      <c r="E134" s="121">
        <f>C134-D134</f>
        <v>0.91</v>
      </c>
      <c r="F134" s="142" t="s">
        <v>122</v>
      </c>
      <c r="G134" s="43">
        <v>0</v>
      </c>
      <c r="H134" s="237">
        <v>0</v>
      </c>
      <c r="I134" s="237"/>
    </row>
    <row r="135" spans="1:9" ht="18" customHeight="1">
      <c r="A135" s="129" t="s">
        <v>123</v>
      </c>
      <c r="B135" s="247" t="s">
        <v>230</v>
      </c>
      <c r="C135" s="247"/>
      <c r="D135" s="247"/>
      <c r="E135" s="247"/>
      <c r="F135" s="140" t="s">
        <v>124</v>
      </c>
      <c r="G135" s="48">
        <f>SUM(G131:G134)</f>
        <v>0.1125</v>
      </c>
      <c r="H135" s="248">
        <f>SUM(H131:I134)</f>
        <v>0.056499999999999995</v>
      </c>
      <c r="I135" s="248"/>
    </row>
    <row r="136" spans="1:9" ht="4.5" customHeight="1">
      <c r="A136" s="49"/>
      <c r="B136" s="249"/>
      <c r="C136" s="249"/>
      <c r="D136" s="249"/>
      <c r="E136" s="249"/>
      <c r="F136" s="249"/>
      <c r="G136" s="249"/>
      <c r="H136" s="249"/>
      <c r="I136" s="249"/>
    </row>
    <row r="137" spans="1:9" ht="12">
      <c r="A137" s="219" t="s">
        <v>125</v>
      </c>
      <c r="B137" s="219"/>
      <c r="C137" s="219"/>
      <c r="D137" s="219"/>
      <c r="E137" s="219"/>
      <c r="F137" s="219"/>
      <c r="G137" s="219"/>
      <c r="H137" s="27">
        <f>H126</f>
        <v>0.1267605633802817</v>
      </c>
      <c r="I137" s="28">
        <f>I126</f>
        <v>68.92350025108158</v>
      </c>
    </row>
    <row r="138" ht="4.5" customHeight="1"/>
    <row r="139" spans="1:9" ht="11.25">
      <c r="A139" s="243" t="s">
        <v>126</v>
      </c>
      <c r="B139" s="243"/>
      <c r="C139" s="243"/>
      <c r="D139" s="243"/>
      <c r="E139" s="243"/>
      <c r="F139" s="243"/>
      <c r="G139" s="243"/>
      <c r="H139" s="243"/>
      <c r="I139" s="243"/>
    </row>
    <row r="140" spans="1:9" ht="11.25">
      <c r="A140" s="185" t="s">
        <v>20</v>
      </c>
      <c r="B140" s="185"/>
      <c r="C140" s="185"/>
      <c r="D140" s="185"/>
      <c r="E140" s="185"/>
      <c r="F140" s="185"/>
      <c r="G140" s="185"/>
      <c r="H140" s="185"/>
      <c r="I140" s="185"/>
    </row>
    <row r="141" spans="1:9" ht="15" customHeight="1">
      <c r="A141" s="142">
        <v>1</v>
      </c>
      <c r="B141" s="189" t="s">
        <v>219</v>
      </c>
      <c r="C141" s="190"/>
      <c r="D141" s="190"/>
      <c r="E141" s="190"/>
      <c r="F141" s="190"/>
      <c r="G141" s="191"/>
      <c r="H141" s="7">
        <f>I141/$G$158</f>
        <v>0.3421067755217701</v>
      </c>
      <c r="I141" s="50">
        <f>I31</f>
        <v>209.59285714285716</v>
      </c>
    </row>
    <row r="142" spans="1:9" ht="15" customHeight="1">
      <c r="A142" s="142">
        <v>2</v>
      </c>
      <c r="B142" s="189" t="s">
        <v>127</v>
      </c>
      <c r="C142" s="190"/>
      <c r="D142" s="190"/>
      <c r="E142" s="190"/>
      <c r="F142" s="190"/>
      <c r="G142" s="191"/>
      <c r="H142" s="7">
        <f>I142/$G$158</f>
        <v>0.254072425292482</v>
      </c>
      <c r="I142" s="50">
        <f>I42+I54+I61+I65</f>
        <v>155.65831883057143</v>
      </c>
    </row>
    <row r="143" spans="1:9" ht="15" customHeight="1">
      <c r="A143" s="142">
        <v>3</v>
      </c>
      <c r="B143" s="201" t="s">
        <v>220</v>
      </c>
      <c r="C143" s="201"/>
      <c r="D143" s="201"/>
      <c r="E143" s="201"/>
      <c r="F143" s="201"/>
      <c r="G143" s="201"/>
      <c r="H143" s="7">
        <f>I143/$G$158</f>
        <v>0.2913207991857479</v>
      </c>
      <c r="I143" s="50">
        <f>I73</f>
        <v>178.47865934065936</v>
      </c>
    </row>
    <row r="144" spans="1:10" s="12" customFormat="1" ht="15" customHeight="1">
      <c r="A144" s="244" t="s">
        <v>128</v>
      </c>
      <c r="B144" s="245"/>
      <c r="C144" s="245"/>
      <c r="D144" s="245"/>
      <c r="E144" s="245"/>
      <c r="F144" s="245"/>
      <c r="G144" s="246"/>
      <c r="H144" s="27">
        <f>H141+H142+H143</f>
        <v>0.8875</v>
      </c>
      <c r="I144" s="28">
        <f>I141+I142+I143</f>
        <v>543.729835314088</v>
      </c>
      <c r="J144" s="51"/>
    </row>
    <row r="145" ht="4.5" customHeight="1"/>
    <row r="146" spans="1:9" ht="11.25">
      <c r="A146" s="185" t="s">
        <v>80</v>
      </c>
      <c r="B146" s="185"/>
      <c r="C146" s="185"/>
      <c r="D146" s="185"/>
      <c r="E146" s="185"/>
      <c r="F146" s="185"/>
      <c r="G146" s="185"/>
      <c r="H146" s="185"/>
      <c r="I146" s="185"/>
    </row>
    <row r="147" spans="1:9" ht="15" customHeight="1">
      <c r="A147" s="142">
        <v>1</v>
      </c>
      <c r="B147" s="189" t="s">
        <v>221</v>
      </c>
      <c r="C147" s="190"/>
      <c r="D147" s="190"/>
      <c r="E147" s="190"/>
      <c r="F147" s="190"/>
      <c r="G147" s="191"/>
      <c r="H147" s="7">
        <f>I147/$G$158</f>
        <v>0</v>
      </c>
      <c r="I147" s="8">
        <f>I97</f>
        <v>0</v>
      </c>
    </row>
    <row r="148" spans="1:9" ht="15" customHeight="1">
      <c r="A148" s="142">
        <v>2</v>
      </c>
      <c r="B148" s="189" t="s">
        <v>222</v>
      </c>
      <c r="C148" s="190"/>
      <c r="D148" s="190"/>
      <c r="E148" s="190"/>
      <c r="F148" s="190"/>
      <c r="G148" s="191"/>
      <c r="H148" s="7">
        <f>I148/$G$158</f>
        <v>0</v>
      </c>
      <c r="I148" s="8">
        <f>I107</f>
        <v>0</v>
      </c>
    </row>
    <row r="149" spans="1:9" ht="15" customHeight="1">
      <c r="A149" s="142">
        <v>3</v>
      </c>
      <c r="B149" s="189" t="s">
        <v>223</v>
      </c>
      <c r="C149" s="190"/>
      <c r="D149" s="190"/>
      <c r="E149" s="190"/>
      <c r="F149" s="190"/>
      <c r="G149" s="191"/>
      <c r="H149" s="7">
        <f>I149/$G$158</f>
        <v>0</v>
      </c>
      <c r="I149" s="8">
        <f>I111</f>
        <v>0</v>
      </c>
    </row>
    <row r="150" spans="1:9" ht="15" customHeight="1">
      <c r="A150" s="244" t="s">
        <v>129</v>
      </c>
      <c r="B150" s="245"/>
      <c r="C150" s="245"/>
      <c r="D150" s="245"/>
      <c r="E150" s="245"/>
      <c r="F150" s="245"/>
      <c r="G150" s="246"/>
      <c r="H150" s="27">
        <f>H147+H148+H149</f>
        <v>0</v>
      </c>
      <c r="I150" s="28">
        <f>I147+I148+I149</f>
        <v>0</v>
      </c>
    </row>
    <row r="151" ht="4.5" customHeight="1"/>
    <row r="152" spans="1:9" ht="11.25">
      <c r="A152" s="185" t="s">
        <v>104</v>
      </c>
      <c r="B152" s="185"/>
      <c r="C152" s="185"/>
      <c r="D152" s="185"/>
      <c r="E152" s="185"/>
      <c r="F152" s="185"/>
      <c r="G152" s="185"/>
      <c r="H152" s="185"/>
      <c r="I152" s="185"/>
    </row>
    <row r="153" spans="1:9" ht="15" customHeight="1">
      <c r="A153" s="142">
        <v>1</v>
      </c>
      <c r="B153" s="189" t="s">
        <v>224</v>
      </c>
      <c r="C153" s="190"/>
      <c r="D153" s="190"/>
      <c r="E153" s="190"/>
      <c r="F153" s="190"/>
      <c r="G153" s="191"/>
      <c r="H153" s="7">
        <f>I153/$G$158</f>
        <v>0.1125</v>
      </c>
      <c r="I153" s="8">
        <f>I126</f>
        <v>68.92350025108158</v>
      </c>
    </row>
    <row r="154" spans="1:11" ht="15" customHeight="1">
      <c r="A154" s="244" t="s">
        <v>130</v>
      </c>
      <c r="B154" s="245"/>
      <c r="C154" s="245"/>
      <c r="D154" s="245"/>
      <c r="E154" s="245"/>
      <c r="F154" s="245"/>
      <c r="G154" s="246"/>
      <c r="H154" s="27">
        <f>H153</f>
        <v>0.1125</v>
      </c>
      <c r="I154" s="28">
        <f>I126</f>
        <v>68.92350025108158</v>
      </c>
      <c r="K154" s="52"/>
    </row>
    <row r="155" ht="4.5" customHeight="1"/>
    <row r="156" spans="1:9" ht="11.25">
      <c r="A156" s="253" t="s">
        <v>126</v>
      </c>
      <c r="B156" s="253"/>
      <c r="C156" s="253"/>
      <c r="D156" s="253"/>
      <c r="E156" s="253"/>
      <c r="F156" s="253"/>
      <c r="G156" s="253"/>
      <c r="H156" s="253"/>
      <c r="I156" s="253"/>
    </row>
    <row r="157" spans="1:9" ht="45">
      <c r="A157" s="254" t="s">
        <v>131</v>
      </c>
      <c r="B157" s="254"/>
      <c r="C157" s="254"/>
      <c r="D157" s="254"/>
      <c r="E157" s="254"/>
      <c r="F157" s="254"/>
      <c r="G157" s="151" t="s">
        <v>132</v>
      </c>
      <c r="H157" s="151" t="s">
        <v>133</v>
      </c>
      <c r="I157" s="151" t="s">
        <v>134</v>
      </c>
    </row>
    <row r="158" spans="1:9" ht="11.25" customHeight="1">
      <c r="A158" s="255" t="str">
        <f>D5</f>
        <v>Agente de Proteção da Aviação Civil</v>
      </c>
      <c r="B158" s="256"/>
      <c r="C158" s="256"/>
      <c r="D158" s="256"/>
      <c r="E158" s="256"/>
      <c r="F158" s="257"/>
      <c r="G158" s="53">
        <f>I144+I150+I154</f>
        <v>612.6533355651695</v>
      </c>
      <c r="H158" s="151">
        <v>1</v>
      </c>
      <c r="I158" s="53">
        <f>G158*H158</f>
        <v>612.6533355651695</v>
      </c>
    </row>
    <row r="159" spans="1:9" ht="11.25">
      <c r="A159" s="255"/>
      <c r="B159" s="256"/>
      <c r="C159" s="256"/>
      <c r="D159" s="256"/>
      <c r="E159" s="256"/>
      <c r="F159" s="257"/>
      <c r="G159" s="151"/>
      <c r="H159" s="151"/>
      <c r="I159" s="53"/>
    </row>
    <row r="160" spans="1:10" s="12" customFormat="1" ht="12">
      <c r="A160" s="250" t="s">
        <v>225</v>
      </c>
      <c r="B160" s="251"/>
      <c r="C160" s="251"/>
      <c r="D160" s="251"/>
      <c r="E160" s="251"/>
      <c r="F160" s="251"/>
      <c r="G160" s="251"/>
      <c r="H160" s="252"/>
      <c r="I160" s="54">
        <f>I158+I159</f>
        <v>612.6533355651695</v>
      </c>
      <c r="J160" s="51"/>
    </row>
  </sheetData>
  <sheetProtection/>
  <mergeCells count="146"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B27:G27"/>
    <mergeCell ref="A28:A29"/>
    <mergeCell ref="B28:G28"/>
    <mergeCell ref="B29:G29"/>
    <mergeCell ref="B30:G30"/>
    <mergeCell ref="A31:G31"/>
    <mergeCell ref="A20:F20"/>
    <mergeCell ref="A21:F21"/>
    <mergeCell ref="A23:I23"/>
    <mergeCell ref="B24:G24"/>
    <mergeCell ref="B25:G25"/>
    <mergeCell ref="B26:G26"/>
    <mergeCell ref="B39:G39"/>
    <mergeCell ref="B40:G40"/>
    <mergeCell ref="B41:G41"/>
    <mergeCell ref="A42:G42"/>
    <mergeCell ref="A43:I43"/>
    <mergeCell ref="A44:I44"/>
    <mergeCell ref="B33:G33"/>
    <mergeCell ref="B34:G34"/>
    <mergeCell ref="B35:G35"/>
    <mergeCell ref="B36:G36"/>
    <mergeCell ref="B37:G37"/>
    <mergeCell ref="B38:G38"/>
    <mergeCell ref="B51:G51"/>
    <mergeCell ref="B52:G52"/>
    <mergeCell ref="B53:G53"/>
    <mergeCell ref="A54:G54"/>
    <mergeCell ref="B55:I55"/>
    <mergeCell ref="B56:I56"/>
    <mergeCell ref="B45:G45"/>
    <mergeCell ref="B46:G46"/>
    <mergeCell ref="B47:G47"/>
    <mergeCell ref="B48:G48"/>
    <mergeCell ref="B49:G49"/>
    <mergeCell ref="B50:G50"/>
    <mergeCell ref="B64:G64"/>
    <mergeCell ref="A65:G65"/>
    <mergeCell ref="A67:G67"/>
    <mergeCell ref="B69:G69"/>
    <mergeCell ref="B70:G70"/>
    <mergeCell ref="B71:G71"/>
    <mergeCell ref="B57:G57"/>
    <mergeCell ref="B58:G58"/>
    <mergeCell ref="B59:G59"/>
    <mergeCell ref="B60:G60"/>
    <mergeCell ref="A61:G61"/>
    <mergeCell ref="B63:G63"/>
    <mergeCell ref="A80:B80"/>
    <mergeCell ref="A81:B81"/>
    <mergeCell ref="A83:I83"/>
    <mergeCell ref="A84:B84"/>
    <mergeCell ref="C84:D84"/>
    <mergeCell ref="A85:B85"/>
    <mergeCell ref="C85:D85"/>
    <mergeCell ref="B72:G72"/>
    <mergeCell ref="A73:G73"/>
    <mergeCell ref="A75:I75"/>
    <mergeCell ref="A76:B76"/>
    <mergeCell ref="A77:B77"/>
    <mergeCell ref="A79:I79"/>
    <mergeCell ref="B94:G94"/>
    <mergeCell ref="B95:G95"/>
    <mergeCell ref="B96:G96"/>
    <mergeCell ref="A97:G97"/>
    <mergeCell ref="B98:I98"/>
    <mergeCell ref="A100:E100"/>
    <mergeCell ref="A87:G87"/>
    <mergeCell ref="A89:I89"/>
    <mergeCell ref="B90:G90"/>
    <mergeCell ref="B91:G91"/>
    <mergeCell ref="B92:G92"/>
    <mergeCell ref="B93:G93"/>
    <mergeCell ref="A107:G107"/>
    <mergeCell ref="B109:G109"/>
    <mergeCell ref="B110:G110"/>
    <mergeCell ref="A111:G111"/>
    <mergeCell ref="A113:E113"/>
    <mergeCell ref="A114:B114"/>
    <mergeCell ref="A101:B101"/>
    <mergeCell ref="A102:B102"/>
    <mergeCell ref="B103:I103"/>
    <mergeCell ref="B104:G104"/>
    <mergeCell ref="B105:G105"/>
    <mergeCell ref="B106:G106"/>
    <mergeCell ref="B123:G123"/>
    <mergeCell ref="B124:G124"/>
    <mergeCell ref="B125:G125"/>
    <mergeCell ref="A126:G126"/>
    <mergeCell ref="B127:I127"/>
    <mergeCell ref="B128:I128"/>
    <mergeCell ref="A115:B115"/>
    <mergeCell ref="A117:G117"/>
    <mergeCell ref="A119:I119"/>
    <mergeCell ref="B120:G120"/>
    <mergeCell ref="B121:G121"/>
    <mergeCell ref="B122:G122"/>
    <mergeCell ref="A132:B132"/>
    <mergeCell ref="H132:I132"/>
    <mergeCell ref="A133:B133"/>
    <mergeCell ref="H133:I133"/>
    <mergeCell ref="A134:B134"/>
    <mergeCell ref="H134:I134"/>
    <mergeCell ref="A129:I129"/>
    <mergeCell ref="A130:B130"/>
    <mergeCell ref="D130:E130"/>
    <mergeCell ref="H130:I130"/>
    <mergeCell ref="A131:B131"/>
    <mergeCell ref="D131:E131"/>
    <mergeCell ref="H131:I131"/>
    <mergeCell ref="B141:G141"/>
    <mergeCell ref="B142:G142"/>
    <mergeCell ref="B143:G143"/>
    <mergeCell ref="A144:G144"/>
    <mergeCell ref="A146:I146"/>
    <mergeCell ref="B147:G147"/>
    <mergeCell ref="B135:E135"/>
    <mergeCell ref="H135:I135"/>
    <mergeCell ref="B136:I136"/>
    <mergeCell ref="A137:G137"/>
    <mergeCell ref="A139:I139"/>
    <mergeCell ref="A140:I140"/>
    <mergeCell ref="A156:I156"/>
    <mergeCell ref="A157:F157"/>
    <mergeCell ref="A158:F158"/>
    <mergeCell ref="A159:F159"/>
    <mergeCell ref="A160:H160"/>
    <mergeCell ref="B148:G148"/>
    <mergeCell ref="B149:G149"/>
    <mergeCell ref="A150:G150"/>
    <mergeCell ref="A152:I152"/>
    <mergeCell ref="B153:G153"/>
    <mergeCell ref="A154:G154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3" r:id="rId3"/>
  <rowBreaks count="2" manualBreakCount="2">
    <brk id="56" max="8" man="1"/>
    <brk id="112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5"/>
  <dimension ref="A1:S161"/>
  <sheetViews>
    <sheetView view="pageBreakPreview" zoomScale="130" zoomScaleNormal="130" zoomScaleSheetLayoutView="130" zoomScalePageLayoutView="0" workbookViewId="0" topLeftCell="A106">
      <selection activeCell="G115" sqref="G115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K1" s="105"/>
      <c r="L1" s="106"/>
      <c r="M1" s="106"/>
      <c r="N1" s="106"/>
    </row>
    <row r="2" spans="1:14" ht="22.5" customHeight="1">
      <c r="A2" s="179" t="s">
        <v>1</v>
      </c>
      <c r="B2" s="179"/>
      <c r="C2" s="180" t="s">
        <v>255</v>
      </c>
      <c r="D2" s="180"/>
      <c r="E2" s="181" t="s">
        <v>2</v>
      </c>
      <c r="F2" s="181"/>
      <c r="G2" s="181"/>
      <c r="H2" s="181"/>
      <c r="I2" s="181"/>
      <c r="K2" s="107"/>
      <c r="L2" s="106"/>
      <c r="M2" s="106"/>
      <c r="N2" s="106"/>
    </row>
    <row r="3" spans="1:14" ht="11.25" customHeight="1">
      <c r="A3" s="179" t="s">
        <v>3</v>
      </c>
      <c r="B3" s="179"/>
      <c r="C3" s="2"/>
      <c r="D3" s="3"/>
      <c r="E3" s="4" t="s">
        <v>4</v>
      </c>
      <c r="F3" s="2"/>
      <c r="G3" s="3"/>
      <c r="H3" s="3"/>
      <c r="I3" s="3"/>
      <c r="K3" s="106"/>
      <c r="L3" s="106"/>
      <c r="M3" s="106"/>
      <c r="N3" s="106"/>
    </row>
    <row r="4" spans="11:14" ht="4.5" customHeight="1">
      <c r="K4" s="106"/>
      <c r="L4" s="106"/>
      <c r="M4" s="106"/>
      <c r="N4" s="106"/>
    </row>
    <row r="5" spans="1:14" ht="18.75" customHeight="1">
      <c r="A5" s="115" t="s">
        <v>142</v>
      </c>
      <c r="B5" s="116"/>
      <c r="C5" s="116"/>
      <c r="D5" s="113" t="s">
        <v>270</v>
      </c>
      <c r="E5" s="143"/>
      <c r="F5" s="143"/>
      <c r="G5" s="182" t="s">
        <v>141</v>
      </c>
      <c r="H5" s="182"/>
      <c r="I5" s="123">
        <f>6*6*5</f>
        <v>180</v>
      </c>
      <c r="K5" s="106"/>
      <c r="L5" s="106"/>
      <c r="M5" s="106"/>
      <c r="N5" s="106"/>
    </row>
    <row r="6" spans="1:14" ht="13.5" customHeight="1">
      <c r="A6" s="145" t="s">
        <v>137</v>
      </c>
      <c r="B6" s="117"/>
      <c r="C6" s="112"/>
      <c r="D6" s="110" t="s">
        <v>240</v>
      </c>
      <c r="E6" s="114"/>
      <c r="F6" s="114"/>
      <c r="G6" s="182" t="s">
        <v>135</v>
      </c>
      <c r="H6" s="141" t="s">
        <v>5</v>
      </c>
      <c r="I6" s="124">
        <v>0.2</v>
      </c>
      <c r="K6" s="106"/>
      <c r="L6" s="106"/>
      <c r="M6" s="106"/>
      <c r="N6" s="106"/>
    </row>
    <row r="7" spans="1:14" ht="25.5" customHeight="1">
      <c r="A7" s="110" t="s">
        <v>138</v>
      </c>
      <c r="B7" s="111"/>
      <c r="C7" s="112"/>
      <c r="D7" s="110"/>
      <c r="E7" s="114"/>
      <c r="F7" s="114"/>
      <c r="G7" s="182"/>
      <c r="H7" s="141" t="s">
        <v>6</v>
      </c>
      <c r="I7" s="125">
        <v>0</v>
      </c>
      <c r="K7" s="106"/>
      <c r="L7" s="106"/>
      <c r="M7" s="106"/>
      <c r="N7" s="106"/>
    </row>
    <row r="8" spans="1:9" ht="14.25" customHeight="1">
      <c r="A8" s="110" t="s">
        <v>139</v>
      </c>
      <c r="B8" s="111"/>
      <c r="C8" s="112"/>
      <c r="D8" s="110" t="s">
        <v>241</v>
      </c>
      <c r="E8" s="114"/>
      <c r="F8" s="114"/>
      <c r="G8" s="182"/>
      <c r="H8" s="141" t="s">
        <v>7</v>
      </c>
      <c r="I8" s="124">
        <v>0.4</v>
      </c>
    </row>
    <row r="9" spans="1:9" ht="24.75" customHeight="1">
      <c r="A9" s="110" t="s">
        <v>140</v>
      </c>
      <c r="B9" s="111"/>
      <c r="C9" s="112"/>
      <c r="D9" s="113" t="s">
        <v>256</v>
      </c>
      <c r="E9" s="114"/>
      <c r="F9" s="114"/>
      <c r="G9" s="182"/>
      <c r="H9" s="141" t="s">
        <v>6</v>
      </c>
      <c r="I9" s="141">
        <v>0</v>
      </c>
    </row>
    <row r="10" spans="1:10" ht="23.25" customHeight="1">
      <c r="A10" s="192" t="s">
        <v>8</v>
      </c>
      <c r="B10" s="193"/>
      <c r="C10" s="193"/>
      <c r="D10" s="193"/>
      <c r="E10" s="193"/>
      <c r="F10" s="193"/>
      <c r="G10" s="141"/>
      <c r="H10" s="141">
        <v>210</v>
      </c>
      <c r="I10" s="122">
        <v>1467.15</v>
      </c>
      <c r="J10"/>
    </row>
    <row r="11" spans="1:10" ht="15" customHeight="1">
      <c r="A11" s="184" t="s">
        <v>9</v>
      </c>
      <c r="B11" s="194"/>
      <c r="C11" s="194"/>
      <c r="D11" s="194"/>
      <c r="E11" s="194"/>
      <c r="F11" s="194"/>
      <c r="G11" s="141" t="str">
        <f>D9</f>
        <v>Passo Fundo</v>
      </c>
      <c r="H11" s="141" t="s">
        <v>11</v>
      </c>
      <c r="I11" s="169">
        <v>0.02</v>
      </c>
      <c r="J11"/>
    </row>
    <row r="12" spans="1:12" s="1" customFormat="1" ht="15" customHeight="1">
      <c r="A12" s="184" t="s">
        <v>248</v>
      </c>
      <c r="B12" s="194"/>
      <c r="C12" s="194"/>
      <c r="D12" s="194"/>
      <c r="E12" s="194"/>
      <c r="F12" s="194"/>
      <c r="G12" s="141"/>
      <c r="H12" s="141"/>
      <c r="I12" s="124">
        <v>0.37</v>
      </c>
      <c r="J12"/>
      <c r="K12" s="5"/>
      <c r="L12" s="5"/>
    </row>
    <row r="13" spans="1:10" ht="15" customHeight="1">
      <c r="A13" s="195" t="s">
        <v>242</v>
      </c>
      <c r="B13" s="196"/>
      <c r="C13" s="196"/>
      <c r="D13" s="196"/>
      <c r="E13" s="196"/>
      <c r="F13" s="196"/>
      <c r="G13" s="182" t="s">
        <v>16</v>
      </c>
      <c r="H13" s="141" t="s">
        <v>12</v>
      </c>
      <c r="I13" s="126">
        <v>3.65</v>
      </c>
      <c r="J13"/>
    </row>
    <row r="14" spans="1:9" ht="11.25">
      <c r="A14" s="197"/>
      <c r="B14" s="198"/>
      <c r="C14" s="198"/>
      <c r="D14" s="198"/>
      <c r="E14" s="198"/>
      <c r="F14" s="198"/>
      <c r="G14" s="182"/>
      <c r="H14" s="141" t="s">
        <v>13</v>
      </c>
      <c r="I14" s="141">
        <v>26</v>
      </c>
    </row>
    <row r="15" spans="1:9" ht="11.25">
      <c r="A15" s="197"/>
      <c r="B15" s="198"/>
      <c r="C15" s="198"/>
      <c r="D15" s="198"/>
      <c r="E15" s="198"/>
      <c r="F15" s="198"/>
      <c r="G15" s="182"/>
      <c r="H15" s="141" t="s">
        <v>14</v>
      </c>
      <c r="I15" s="141">
        <v>2</v>
      </c>
    </row>
    <row r="16" spans="1:9" ht="11.25">
      <c r="A16" s="192"/>
      <c r="B16" s="193"/>
      <c r="C16" s="193"/>
      <c r="D16" s="193"/>
      <c r="E16" s="193"/>
      <c r="F16" s="193"/>
      <c r="G16" s="182"/>
      <c r="H16" s="141" t="s">
        <v>15</v>
      </c>
      <c r="I16" s="124">
        <v>0.06</v>
      </c>
    </row>
    <row r="17" spans="1:9" ht="11.25" customHeight="1">
      <c r="A17" s="183" t="s">
        <v>244</v>
      </c>
      <c r="B17" s="183"/>
      <c r="C17" s="183"/>
      <c r="D17" s="183"/>
      <c r="E17" s="183"/>
      <c r="F17" s="184"/>
      <c r="G17" s="182" t="s">
        <v>16</v>
      </c>
      <c r="H17" s="141" t="s">
        <v>12</v>
      </c>
      <c r="I17" s="126">
        <v>19.89</v>
      </c>
    </row>
    <row r="18" spans="1:9" ht="11.25" customHeight="1">
      <c r="A18" s="183"/>
      <c r="B18" s="183"/>
      <c r="C18" s="183"/>
      <c r="D18" s="183"/>
      <c r="E18" s="183"/>
      <c r="F18" s="184"/>
      <c r="G18" s="182"/>
      <c r="H18" s="141" t="s">
        <v>13</v>
      </c>
      <c r="I18" s="125">
        <f>I14</f>
        <v>26</v>
      </c>
    </row>
    <row r="19" spans="1:9" ht="11.25" customHeight="1">
      <c r="A19" s="183"/>
      <c r="B19" s="183"/>
      <c r="C19" s="183"/>
      <c r="D19" s="183"/>
      <c r="E19" s="183"/>
      <c r="F19" s="184"/>
      <c r="G19" s="182"/>
      <c r="H19" s="141" t="s">
        <v>17</v>
      </c>
      <c r="I19" s="125">
        <v>1</v>
      </c>
    </row>
    <row r="20" spans="1:9" ht="11.25">
      <c r="A20" s="183"/>
      <c r="B20" s="183"/>
      <c r="C20" s="183"/>
      <c r="D20" s="183"/>
      <c r="E20" s="183"/>
      <c r="F20" s="184"/>
      <c r="G20" s="182"/>
      <c r="H20" s="141" t="s">
        <v>15</v>
      </c>
      <c r="I20" s="127">
        <v>0.2</v>
      </c>
    </row>
    <row r="21" spans="1:9" ht="22.5">
      <c r="A21" s="183" t="s">
        <v>243</v>
      </c>
      <c r="B21" s="183"/>
      <c r="C21" s="183"/>
      <c r="D21" s="183"/>
      <c r="E21" s="183"/>
      <c r="F21" s="184"/>
      <c r="G21" s="141" t="s">
        <v>16</v>
      </c>
      <c r="H21" s="141" t="s">
        <v>18</v>
      </c>
      <c r="I21" s="126">
        <v>389.97</v>
      </c>
    </row>
    <row r="22" spans="1:9" ht="11.25">
      <c r="A22" s="183" t="s">
        <v>19</v>
      </c>
      <c r="B22" s="183"/>
      <c r="C22" s="183"/>
      <c r="D22" s="183"/>
      <c r="E22" s="183"/>
      <c r="F22" s="184"/>
      <c r="G22" s="141"/>
      <c r="H22" s="141" t="s">
        <v>11</v>
      </c>
      <c r="I22" s="127">
        <v>0.2</v>
      </c>
    </row>
    <row r="23" ht="4.5" customHeight="1"/>
    <row r="24" spans="1:9" ht="17.25" customHeight="1">
      <c r="A24" s="185" t="s">
        <v>20</v>
      </c>
      <c r="B24" s="185"/>
      <c r="C24" s="185"/>
      <c r="D24" s="185"/>
      <c r="E24" s="185"/>
      <c r="F24" s="185"/>
      <c r="G24" s="185"/>
      <c r="H24" s="185"/>
      <c r="I24" s="185"/>
    </row>
    <row r="25" spans="1:9" ht="45">
      <c r="A25" s="6" t="s">
        <v>21</v>
      </c>
      <c r="B25" s="186" t="s">
        <v>22</v>
      </c>
      <c r="C25" s="187"/>
      <c r="D25" s="187"/>
      <c r="E25" s="187"/>
      <c r="F25" s="187"/>
      <c r="G25" s="188"/>
      <c r="H25" s="6" t="s">
        <v>23</v>
      </c>
      <c r="I25" s="6" t="s">
        <v>24</v>
      </c>
    </row>
    <row r="26" spans="1:9" ht="15" customHeight="1">
      <c r="A26" s="142">
        <v>1</v>
      </c>
      <c r="B26" s="189" t="s">
        <v>25</v>
      </c>
      <c r="C26" s="190"/>
      <c r="D26" s="190"/>
      <c r="E26" s="190"/>
      <c r="F26" s="190"/>
      <c r="G26" s="191"/>
      <c r="H26" s="7">
        <f>I26/$I$32</f>
        <v>0.7299270072992701</v>
      </c>
      <c r="I26" s="8">
        <f>I10/H10*I5</f>
        <v>1257.557142857143</v>
      </c>
    </row>
    <row r="27" spans="1:10" ht="15" customHeight="1">
      <c r="A27" s="142">
        <v>2</v>
      </c>
      <c r="B27" s="189" t="s">
        <v>266</v>
      </c>
      <c r="C27" s="190"/>
      <c r="D27" s="190"/>
      <c r="E27" s="190"/>
      <c r="F27" s="190"/>
      <c r="G27" s="191"/>
      <c r="H27" s="7">
        <f>I27/$I$32</f>
        <v>0</v>
      </c>
      <c r="I27" s="148">
        <v>0</v>
      </c>
      <c r="J27" s="9"/>
    </row>
    <row r="28" spans="1:9" ht="15" customHeight="1">
      <c r="A28" s="142">
        <v>3</v>
      </c>
      <c r="B28" s="189" t="s">
        <v>26</v>
      </c>
      <c r="C28" s="190"/>
      <c r="D28" s="190"/>
      <c r="E28" s="190"/>
      <c r="F28" s="190"/>
      <c r="G28" s="191"/>
      <c r="H28" s="7">
        <f>I28/$I$32</f>
        <v>0</v>
      </c>
      <c r="I28" s="8">
        <v>0</v>
      </c>
    </row>
    <row r="29" spans="1:9" ht="15" customHeight="1">
      <c r="A29" s="199">
        <v>4</v>
      </c>
      <c r="B29" s="201" t="s">
        <v>227</v>
      </c>
      <c r="C29" s="201"/>
      <c r="D29" s="201"/>
      <c r="E29" s="201"/>
      <c r="F29" s="201"/>
      <c r="G29" s="201"/>
      <c r="H29" s="7">
        <f>I29/$I$32</f>
        <v>0</v>
      </c>
      <c r="I29" s="8">
        <f>I6*I7*I10</f>
        <v>0</v>
      </c>
    </row>
    <row r="30" spans="1:9" ht="15" customHeight="1">
      <c r="A30" s="200"/>
      <c r="B30" s="202" t="s">
        <v>226</v>
      </c>
      <c r="C30" s="203"/>
      <c r="D30" s="203"/>
      <c r="E30" s="203"/>
      <c r="F30" s="203"/>
      <c r="G30" s="204"/>
      <c r="H30" s="7">
        <f>I30/$I$32</f>
        <v>0</v>
      </c>
      <c r="I30" s="8">
        <f>(I8*I10*I9)</f>
        <v>0</v>
      </c>
    </row>
    <row r="31" spans="1:9" ht="15" customHeight="1">
      <c r="A31" s="142">
        <v>5</v>
      </c>
      <c r="B31" s="189" t="s">
        <v>249</v>
      </c>
      <c r="C31" s="190"/>
      <c r="D31" s="190"/>
      <c r="E31" s="190"/>
      <c r="F31" s="190"/>
      <c r="G31" s="191"/>
      <c r="H31" s="7">
        <f>I31/$I$32</f>
        <v>0.2700729927007299</v>
      </c>
      <c r="I31" s="8">
        <f>I26*I12</f>
        <v>465.29614285714285</v>
      </c>
    </row>
    <row r="32" spans="1:10" s="12" customFormat="1" ht="15" customHeight="1">
      <c r="A32" s="205" t="s">
        <v>27</v>
      </c>
      <c r="B32" s="206"/>
      <c r="C32" s="206"/>
      <c r="D32" s="206"/>
      <c r="E32" s="206"/>
      <c r="F32" s="206"/>
      <c r="G32" s="207"/>
      <c r="H32" s="10">
        <f>SUM(H26:H31)</f>
        <v>1</v>
      </c>
      <c r="I32" s="149">
        <f>SUM(I26:I31)</f>
        <v>1722.853285714286</v>
      </c>
      <c r="J32" s="11"/>
    </row>
    <row r="33" ht="4.5" customHeight="1"/>
    <row r="34" spans="1:9" ht="33.75" customHeight="1">
      <c r="A34" s="6" t="s">
        <v>28</v>
      </c>
      <c r="B34" s="186" t="s">
        <v>29</v>
      </c>
      <c r="C34" s="187"/>
      <c r="D34" s="187"/>
      <c r="E34" s="187"/>
      <c r="F34" s="187"/>
      <c r="G34" s="188"/>
      <c r="H34" s="6" t="s">
        <v>23</v>
      </c>
      <c r="I34" s="6" t="s">
        <v>24</v>
      </c>
    </row>
    <row r="35" spans="1:9" ht="15" customHeight="1">
      <c r="A35" s="142">
        <v>1</v>
      </c>
      <c r="B35" s="189" t="s">
        <v>30</v>
      </c>
      <c r="C35" s="190"/>
      <c r="D35" s="190"/>
      <c r="E35" s="190"/>
      <c r="F35" s="190"/>
      <c r="G35" s="191"/>
      <c r="H35" s="7">
        <v>0.2</v>
      </c>
      <c r="I35" s="8">
        <f>$I$32*H35</f>
        <v>344.5706571428572</v>
      </c>
    </row>
    <row r="36" spans="1:9" ht="15" customHeight="1">
      <c r="A36" s="142">
        <v>2</v>
      </c>
      <c r="B36" s="189" t="s">
        <v>31</v>
      </c>
      <c r="C36" s="190"/>
      <c r="D36" s="190"/>
      <c r="E36" s="190"/>
      <c r="F36" s="190"/>
      <c r="G36" s="191"/>
      <c r="H36" s="7">
        <v>0.015</v>
      </c>
      <c r="I36" s="8">
        <f aca="true" t="shared" si="0" ref="I36:I42">$I$32*H36</f>
        <v>25.84279928571429</v>
      </c>
    </row>
    <row r="37" spans="1:9" ht="15" customHeight="1">
      <c r="A37" s="142">
        <v>3</v>
      </c>
      <c r="B37" s="189" t="s">
        <v>32</v>
      </c>
      <c r="C37" s="190"/>
      <c r="D37" s="190"/>
      <c r="E37" s="190"/>
      <c r="F37" s="190"/>
      <c r="G37" s="191"/>
      <c r="H37" s="7">
        <v>0.01</v>
      </c>
      <c r="I37" s="8">
        <f t="shared" si="0"/>
        <v>17.22853285714286</v>
      </c>
    </row>
    <row r="38" spans="1:9" ht="15" customHeight="1">
      <c r="A38" s="142">
        <v>4</v>
      </c>
      <c r="B38" s="189" t="s">
        <v>33</v>
      </c>
      <c r="C38" s="190"/>
      <c r="D38" s="190"/>
      <c r="E38" s="190"/>
      <c r="F38" s="190"/>
      <c r="G38" s="191"/>
      <c r="H38" s="7">
        <v>0.002</v>
      </c>
      <c r="I38" s="8">
        <f>$I$32*H38</f>
        <v>3.445706571428572</v>
      </c>
    </row>
    <row r="39" spans="1:9" ht="15" customHeight="1">
      <c r="A39" s="142">
        <v>5</v>
      </c>
      <c r="B39" s="189" t="s">
        <v>34</v>
      </c>
      <c r="C39" s="190"/>
      <c r="D39" s="190"/>
      <c r="E39" s="190"/>
      <c r="F39" s="190"/>
      <c r="G39" s="191"/>
      <c r="H39" s="7">
        <v>0.025</v>
      </c>
      <c r="I39" s="8">
        <f t="shared" si="0"/>
        <v>43.07133214285715</v>
      </c>
    </row>
    <row r="40" spans="1:9" ht="15" customHeight="1">
      <c r="A40" s="142">
        <v>6</v>
      </c>
      <c r="B40" s="189" t="s">
        <v>35</v>
      </c>
      <c r="C40" s="190"/>
      <c r="D40" s="190"/>
      <c r="E40" s="190"/>
      <c r="F40" s="190"/>
      <c r="G40" s="191"/>
      <c r="H40" s="7">
        <v>0.08</v>
      </c>
      <c r="I40" s="8">
        <f>$I$32*H40</f>
        <v>137.82826285714287</v>
      </c>
    </row>
    <row r="41" spans="1:9" ht="15" customHeight="1">
      <c r="A41" s="142">
        <v>7</v>
      </c>
      <c r="B41" s="189" t="s">
        <v>36</v>
      </c>
      <c r="C41" s="190"/>
      <c r="D41" s="190"/>
      <c r="E41" s="190"/>
      <c r="F41" s="190"/>
      <c r="G41" s="191"/>
      <c r="H41" s="7">
        <v>0.03</v>
      </c>
      <c r="I41" s="8">
        <f t="shared" si="0"/>
        <v>51.68559857142858</v>
      </c>
    </row>
    <row r="42" spans="1:9" ht="15" customHeight="1">
      <c r="A42" s="142">
        <v>8</v>
      </c>
      <c r="B42" s="189" t="s">
        <v>37</v>
      </c>
      <c r="C42" s="190"/>
      <c r="D42" s="190"/>
      <c r="E42" s="190"/>
      <c r="F42" s="190"/>
      <c r="G42" s="191"/>
      <c r="H42" s="7">
        <v>0.006</v>
      </c>
      <c r="I42" s="8">
        <f t="shared" si="0"/>
        <v>10.337119714285716</v>
      </c>
    </row>
    <row r="43" spans="1:10" s="12" customFormat="1" ht="15" customHeight="1">
      <c r="A43" s="205" t="s">
        <v>38</v>
      </c>
      <c r="B43" s="206"/>
      <c r="C43" s="206"/>
      <c r="D43" s="206"/>
      <c r="E43" s="206"/>
      <c r="F43" s="206"/>
      <c r="G43" s="207"/>
      <c r="H43" s="10">
        <f>SUM(H35:H42)</f>
        <v>0.3680000000000001</v>
      </c>
      <c r="I43" s="149">
        <f>I35+I36+I37+I38+I39+I40+I41+I42</f>
        <v>634.0100091428573</v>
      </c>
      <c r="J43" s="11"/>
    </row>
    <row r="44" spans="1:9" ht="15" customHeight="1">
      <c r="A44" s="208" t="s">
        <v>39</v>
      </c>
      <c r="B44" s="208"/>
      <c r="C44" s="208"/>
      <c r="D44" s="208"/>
      <c r="E44" s="208"/>
      <c r="F44" s="208"/>
      <c r="G44" s="208"/>
      <c r="H44" s="208"/>
      <c r="I44" s="208"/>
    </row>
    <row r="45" spans="1:16" ht="30.75" customHeight="1">
      <c r="A45" s="209" t="s">
        <v>228</v>
      </c>
      <c r="B45" s="209"/>
      <c r="C45" s="209"/>
      <c r="D45" s="209"/>
      <c r="E45" s="209"/>
      <c r="F45" s="209"/>
      <c r="G45" s="209"/>
      <c r="H45" s="209"/>
      <c r="I45" s="209"/>
      <c r="J45"/>
      <c r="K45"/>
      <c r="L45"/>
      <c r="M45"/>
      <c r="N45"/>
      <c r="O45"/>
      <c r="P45"/>
    </row>
    <row r="46" spans="1:9" ht="33.75" customHeight="1">
      <c r="A46" s="6" t="s">
        <v>40</v>
      </c>
      <c r="B46" s="186" t="s">
        <v>41</v>
      </c>
      <c r="C46" s="187"/>
      <c r="D46" s="187"/>
      <c r="E46" s="187"/>
      <c r="F46" s="187"/>
      <c r="G46" s="188"/>
      <c r="H46" s="6" t="s">
        <v>23</v>
      </c>
      <c r="I46" s="6" t="s">
        <v>24</v>
      </c>
    </row>
    <row r="47" spans="1:9" ht="15" customHeight="1">
      <c r="A47" s="142">
        <v>1</v>
      </c>
      <c r="B47" s="189" t="s">
        <v>42</v>
      </c>
      <c r="C47" s="190"/>
      <c r="D47" s="190"/>
      <c r="E47" s="190"/>
      <c r="F47" s="190"/>
      <c r="G47" s="191"/>
      <c r="H47" s="7">
        <v>0.1111</v>
      </c>
      <c r="I47" s="8">
        <f>$I$32*H47</f>
        <v>191.40900004285717</v>
      </c>
    </row>
    <row r="48" spans="1:9" ht="15" customHeight="1">
      <c r="A48" s="142">
        <v>2</v>
      </c>
      <c r="B48" s="189" t="s">
        <v>43</v>
      </c>
      <c r="C48" s="190"/>
      <c r="D48" s="190"/>
      <c r="E48" s="190"/>
      <c r="F48" s="190"/>
      <c r="G48" s="191"/>
      <c r="H48" s="7">
        <v>0.02047</v>
      </c>
      <c r="I48" s="8">
        <f aca="true" t="shared" si="1" ref="I48:I53">$I$32*H48</f>
        <v>35.26680675857143</v>
      </c>
    </row>
    <row r="49" spans="1:9" ht="15" customHeight="1">
      <c r="A49" s="142">
        <v>3</v>
      </c>
      <c r="B49" s="189" t="s">
        <v>44</v>
      </c>
      <c r="C49" s="190"/>
      <c r="D49" s="190"/>
      <c r="E49" s="190"/>
      <c r="F49" s="190"/>
      <c r="G49" s="191"/>
      <c r="H49" s="7">
        <v>0.012123</v>
      </c>
      <c r="I49" s="8">
        <f t="shared" si="1"/>
        <v>20.886150382714288</v>
      </c>
    </row>
    <row r="50" spans="1:9" ht="15" customHeight="1">
      <c r="A50" s="142">
        <v>4</v>
      </c>
      <c r="B50" s="189" t="s">
        <v>45</v>
      </c>
      <c r="C50" s="190"/>
      <c r="D50" s="190"/>
      <c r="E50" s="190"/>
      <c r="F50" s="190"/>
      <c r="G50" s="191"/>
      <c r="H50" s="7">
        <v>0.011436</v>
      </c>
      <c r="I50" s="8">
        <f>$I$32*H50</f>
        <v>19.702550175428573</v>
      </c>
    </row>
    <row r="51" spans="1:9" ht="15" customHeight="1">
      <c r="A51" s="142">
        <v>5</v>
      </c>
      <c r="B51" s="189" t="s">
        <v>46</v>
      </c>
      <c r="C51" s="190"/>
      <c r="D51" s="190"/>
      <c r="E51" s="190"/>
      <c r="F51" s="190"/>
      <c r="G51" s="191"/>
      <c r="H51" s="7">
        <v>0.000174</v>
      </c>
      <c r="I51" s="8">
        <f t="shared" si="1"/>
        <v>0.29977647171428573</v>
      </c>
    </row>
    <row r="52" spans="1:9" ht="15" customHeight="1">
      <c r="A52" s="142">
        <v>6</v>
      </c>
      <c r="B52" s="189" t="s">
        <v>47</v>
      </c>
      <c r="C52" s="190"/>
      <c r="D52" s="190"/>
      <c r="E52" s="190"/>
      <c r="F52" s="190"/>
      <c r="G52" s="191"/>
      <c r="H52" s="7">
        <v>0.000442</v>
      </c>
      <c r="I52" s="8">
        <f t="shared" si="1"/>
        <v>0.7615011522857144</v>
      </c>
    </row>
    <row r="53" spans="1:9" ht="15" customHeight="1">
      <c r="A53" s="142">
        <v>7</v>
      </c>
      <c r="B53" s="189" t="s">
        <v>48</v>
      </c>
      <c r="C53" s="190"/>
      <c r="D53" s="190"/>
      <c r="E53" s="190"/>
      <c r="F53" s="190"/>
      <c r="G53" s="191"/>
      <c r="H53" s="7">
        <v>0.000185</v>
      </c>
      <c r="I53" s="8">
        <f t="shared" si="1"/>
        <v>0.31872785785714286</v>
      </c>
    </row>
    <row r="54" spans="1:9" ht="15" customHeight="1">
      <c r="A54" s="142">
        <v>8</v>
      </c>
      <c r="B54" s="189" t="s">
        <v>49</v>
      </c>
      <c r="C54" s="190"/>
      <c r="D54" s="190"/>
      <c r="E54" s="190"/>
      <c r="F54" s="190"/>
      <c r="G54" s="191"/>
      <c r="H54" s="7">
        <v>0.09079</v>
      </c>
      <c r="I54" s="8">
        <f>$I$32*H54</f>
        <v>156.41784981</v>
      </c>
    </row>
    <row r="55" spans="1:10" s="12" customFormat="1" ht="15" customHeight="1">
      <c r="A55" s="205" t="s">
        <v>50</v>
      </c>
      <c r="B55" s="206"/>
      <c r="C55" s="206"/>
      <c r="D55" s="206"/>
      <c r="E55" s="206"/>
      <c r="F55" s="206"/>
      <c r="G55" s="207"/>
      <c r="H55" s="10">
        <f>SUM(H47:H54)</f>
        <v>0.24672</v>
      </c>
      <c r="I55" s="149">
        <f>I47+I48+I49+I50+I51+I52+I53+I54</f>
        <v>425.06236265142854</v>
      </c>
      <c r="J55" s="11"/>
    </row>
    <row r="56" spans="1:9" ht="11.25" customHeight="1">
      <c r="A56" s="13" t="s">
        <v>51</v>
      </c>
      <c r="B56" s="210" t="s">
        <v>52</v>
      </c>
      <c r="C56" s="210"/>
      <c r="D56" s="210"/>
      <c r="E56" s="210"/>
      <c r="F56" s="210"/>
      <c r="G56" s="210"/>
      <c r="H56" s="210"/>
      <c r="I56" s="210"/>
    </row>
    <row r="57" spans="1:9" ht="15" customHeight="1">
      <c r="A57" s="13" t="s">
        <v>53</v>
      </c>
      <c r="B57" s="211" t="s">
        <v>54</v>
      </c>
      <c r="C57" s="211"/>
      <c r="D57" s="211"/>
      <c r="E57" s="211"/>
      <c r="F57" s="211"/>
      <c r="G57" s="211"/>
      <c r="H57" s="211"/>
      <c r="I57" s="211"/>
    </row>
    <row r="58" spans="1:9" ht="33.75" customHeight="1">
      <c r="A58" s="6" t="s">
        <v>55</v>
      </c>
      <c r="B58" s="186" t="s">
        <v>56</v>
      </c>
      <c r="C58" s="187"/>
      <c r="D58" s="187"/>
      <c r="E58" s="187"/>
      <c r="F58" s="187"/>
      <c r="G58" s="188"/>
      <c r="H58" s="6" t="s">
        <v>23</v>
      </c>
      <c r="I58" s="6" t="s">
        <v>24</v>
      </c>
    </row>
    <row r="59" spans="1:9" ht="15" customHeight="1">
      <c r="A59" s="142">
        <v>1</v>
      </c>
      <c r="B59" s="189" t="s">
        <v>57</v>
      </c>
      <c r="C59" s="190"/>
      <c r="D59" s="190"/>
      <c r="E59" s="190"/>
      <c r="F59" s="190"/>
      <c r="G59" s="191"/>
      <c r="H59" s="7">
        <v>0.023627</v>
      </c>
      <c r="I59" s="8">
        <f>$I$32*H59</f>
        <v>40.70585458157143</v>
      </c>
    </row>
    <row r="60" spans="1:9" ht="15" customHeight="1">
      <c r="A60" s="142">
        <v>2</v>
      </c>
      <c r="B60" s="189" t="s">
        <v>58</v>
      </c>
      <c r="C60" s="190"/>
      <c r="D60" s="190"/>
      <c r="E60" s="190"/>
      <c r="F60" s="190"/>
      <c r="G60" s="191"/>
      <c r="H60" s="7">
        <v>0.001717</v>
      </c>
      <c r="I60" s="8">
        <f>$I$32*H60</f>
        <v>2.9581390915714287</v>
      </c>
    </row>
    <row r="61" spans="1:9" ht="15" customHeight="1">
      <c r="A61" s="142">
        <v>3</v>
      </c>
      <c r="B61" s="189" t="s">
        <v>59</v>
      </c>
      <c r="C61" s="190"/>
      <c r="D61" s="190"/>
      <c r="E61" s="190"/>
      <c r="F61" s="190"/>
      <c r="G61" s="191"/>
      <c r="H61" s="7">
        <v>0.011813</v>
      </c>
      <c r="I61" s="8">
        <f>$I$32*H61</f>
        <v>20.352065864142862</v>
      </c>
    </row>
    <row r="62" spans="1:10" s="12" customFormat="1" ht="15" customHeight="1">
      <c r="A62" s="205" t="s">
        <v>60</v>
      </c>
      <c r="B62" s="206"/>
      <c r="C62" s="206"/>
      <c r="D62" s="206"/>
      <c r="E62" s="206"/>
      <c r="F62" s="206"/>
      <c r="G62" s="207"/>
      <c r="H62" s="10">
        <f>SUM(H59:H61)</f>
        <v>0.037156999999999996</v>
      </c>
      <c r="I62" s="149">
        <f>I59+I60+I61</f>
        <v>64.01605953728571</v>
      </c>
      <c r="J62" s="11"/>
    </row>
    <row r="63" ht="4.5" customHeight="1"/>
    <row r="64" spans="1:9" ht="45">
      <c r="A64" s="6" t="s">
        <v>61</v>
      </c>
      <c r="B64" s="186" t="s">
        <v>62</v>
      </c>
      <c r="C64" s="187"/>
      <c r="D64" s="187"/>
      <c r="E64" s="187"/>
      <c r="F64" s="187"/>
      <c r="G64" s="188"/>
      <c r="H64" s="6" t="s">
        <v>23</v>
      </c>
      <c r="I64" s="6" t="s">
        <v>24</v>
      </c>
    </row>
    <row r="65" spans="1:9" ht="15" customHeight="1">
      <c r="A65" s="142">
        <v>1</v>
      </c>
      <c r="B65" s="189" t="s">
        <v>63</v>
      </c>
      <c r="C65" s="190"/>
      <c r="D65" s="190"/>
      <c r="E65" s="190"/>
      <c r="F65" s="190"/>
      <c r="G65" s="191"/>
      <c r="H65" s="7">
        <f>(H43*H55)</f>
        <v>0.09079296000000002</v>
      </c>
      <c r="I65" s="8">
        <f>$I$32*H65</f>
        <v>156.42294945572576</v>
      </c>
    </row>
    <row r="66" spans="1:11" s="12" customFormat="1" ht="15" customHeight="1">
      <c r="A66" s="205" t="s">
        <v>64</v>
      </c>
      <c r="B66" s="206"/>
      <c r="C66" s="206"/>
      <c r="D66" s="206"/>
      <c r="E66" s="206"/>
      <c r="F66" s="206"/>
      <c r="G66" s="207"/>
      <c r="H66" s="10">
        <f>SUM(H65:H65)</f>
        <v>0.09079296000000002</v>
      </c>
      <c r="I66" s="149">
        <f>I65</f>
        <v>156.42294945572576</v>
      </c>
      <c r="J66" s="11"/>
      <c r="K66" s="14"/>
    </row>
    <row r="67" ht="4.5" customHeight="1">
      <c r="J67" s="15"/>
    </row>
    <row r="68" spans="1:10" s="12" customFormat="1" ht="12">
      <c r="A68" s="214" t="s">
        <v>65</v>
      </c>
      <c r="B68" s="214"/>
      <c r="C68" s="214"/>
      <c r="D68" s="214"/>
      <c r="E68" s="214"/>
      <c r="F68" s="214"/>
      <c r="G68" s="214"/>
      <c r="H68" s="16">
        <f>H43+H55+H62+H66</f>
        <v>0.7426699600000002</v>
      </c>
      <c r="I68" s="17">
        <f>I43+I55+I62+I66</f>
        <v>1279.5113807872972</v>
      </c>
      <c r="J68" s="11"/>
    </row>
    <row r="69" ht="4.5" customHeight="1"/>
    <row r="70" spans="1:9" ht="45">
      <c r="A70" s="6" t="s">
        <v>66</v>
      </c>
      <c r="B70" s="186" t="s">
        <v>67</v>
      </c>
      <c r="C70" s="187"/>
      <c r="D70" s="187"/>
      <c r="E70" s="187"/>
      <c r="F70" s="187"/>
      <c r="G70" s="188"/>
      <c r="H70" s="6" t="s">
        <v>23</v>
      </c>
      <c r="I70" s="6" t="s">
        <v>24</v>
      </c>
    </row>
    <row r="71" spans="1:9" ht="15" customHeight="1">
      <c r="A71" s="142">
        <v>1</v>
      </c>
      <c r="B71" s="189" t="s">
        <v>247</v>
      </c>
      <c r="C71" s="190"/>
      <c r="D71" s="190"/>
      <c r="E71" s="190"/>
      <c r="F71" s="190"/>
      <c r="G71" s="191"/>
      <c r="H71" s="7">
        <f>I71/$I$32</f>
        <v>0.2401318808922706</v>
      </c>
      <c r="I71" s="8">
        <f>I82</f>
        <v>413.712</v>
      </c>
    </row>
    <row r="72" spans="1:9" ht="15" customHeight="1">
      <c r="A72" s="142">
        <v>2</v>
      </c>
      <c r="B72" s="189" t="s">
        <v>253</v>
      </c>
      <c r="C72" s="190"/>
      <c r="D72" s="190"/>
      <c r="E72" s="190"/>
      <c r="F72" s="190"/>
      <c r="G72" s="191"/>
      <c r="H72" s="7">
        <f>I72/$I$32</f>
        <v>0.06637046368180093</v>
      </c>
      <c r="I72" s="8">
        <f>I78</f>
        <v>114.34657142857141</v>
      </c>
    </row>
    <row r="73" spans="1:9" ht="15" customHeight="1">
      <c r="A73" s="142">
        <v>3</v>
      </c>
      <c r="B73" s="189" t="s">
        <v>254</v>
      </c>
      <c r="C73" s="190"/>
      <c r="D73" s="190"/>
      <c r="E73" s="190"/>
      <c r="F73" s="190"/>
      <c r="G73" s="191"/>
      <c r="H73" s="7">
        <f>I73/$I$32</f>
        <v>0.22635125302519332</v>
      </c>
      <c r="I73" s="8">
        <f>I86</f>
        <v>389.97</v>
      </c>
    </row>
    <row r="74" spans="1:10" ht="15" customHeight="1">
      <c r="A74" s="205" t="s">
        <v>68</v>
      </c>
      <c r="B74" s="206"/>
      <c r="C74" s="206"/>
      <c r="D74" s="206"/>
      <c r="E74" s="206"/>
      <c r="F74" s="206"/>
      <c r="G74" s="207"/>
      <c r="H74" s="10">
        <f>H71+H72+H73</f>
        <v>0.5328535975992649</v>
      </c>
      <c r="I74" s="149">
        <f>I71+I72+I73</f>
        <v>918.0285714285715</v>
      </c>
      <c r="J74" s="9"/>
    </row>
    <row r="75" spans="1:9" ht="4.5" customHeight="1">
      <c r="A75" s="18"/>
      <c r="B75" s="18"/>
      <c r="C75" s="18"/>
      <c r="D75" s="18"/>
      <c r="E75" s="18"/>
      <c r="F75" s="18"/>
      <c r="G75" s="18"/>
      <c r="H75" s="19"/>
      <c r="I75" s="20"/>
    </row>
    <row r="76" spans="1:9" ht="15" customHeight="1">
      <c r="A76" s="212" t="s">
        <v>69</v>
      </c>
      <c r="B76" s="212"/>
      <c r="C76" s="212"/>
      <c r="D76" s="212"/>
      <c r="E76" s="212"/>
      <c r="F76" s="212"/>
      <c r="G76" s="212"/>
      <c r="H76" s="212"/>
      <c r="I76" s="212"/>
    </row>
    <row r="77" spans="1:9" ht="24" customHeight="1">
      <c r="A77" s="183" t="s">
        <v>70</v>
      </c>
      <c r="B77" s="183"/>
      <c r="C77" s="142" t="s">
        <v>71</v>
      </c>
      <c r="D77" s="142" t="s">
        <v>72</v>
      </c>
      <c r="E77" s="142" t="s">
        <v>73</v>
      </c>
      <c r="F77" s="142" t="s">
        <v>74</v>
      </c>
      <c r="G77" s="142" t="s">
        <v>75</v>
      </c>
      <c r="H77" s="7" t="s">
        <v>76</v>
      </c>
      <c r="I77" s="8" t="s">
        <v>77</v>
      </c>
    </row>
    <row r="78" spans="1:9" ht="15" customHeight="1">
      <c r="A78" s="213">
        <f>I13</f>
        <v>3.65</v>
      </c>
      <c r="B78" s="183"/>
      <c r="C78" s="142">
        <f>I14</f>
        <v>26</v>
      </c>
      <c r="D78" s="142">
        <f>I15</f>
        <v>2</v>
      </c>
      <c r="E78" s="146">
        <f>A78*C78*D78</f>
        <v>189.79999999999998</v>
      </c>
      <c r="F78" s="146">
        <f>I26</f>
        <v>1257.557142857143</v>
      </c>
      <c r="G78" s="21">
        <f>I16</f>
        <v>0.06</v>
      </c>
      <c r="H78" s="146">
        <f>F78*G78</f>
        <v>75.45342857142857</v>
      </c>
      <c r="I78" s="8">
        <f>E78-H78</f>
        <v>114.34657142857141</v>
      </c>
    </row>
    <row r="79" spans="1:9" ht="4.5" customHeight="1">
      <c r="A79" s="22"/>
      <c r="B79" s="22"/>
      <c r="C79" s="22"/>
      <c r="D79" s="22"/>
      <c r="E79" s="23"/>
      <c r="F79" s="23"/>
      <c r="G79" s="24"/>
      <c r="H79" s="23"/>
      <c r="I79" s="25"/>
    </row>
    <row r="80" spans="1:9" ht="15" customHeight="1">
      <c r="A80" s="212" t="s">
        <v>238</v>
      </c>
      <c r="B80" s="212"/>
      <c r="C80" s="212"/>
      <c r="D80" s="212"/>
      <c r="E80" s="212"/>
      <c r="F80" s="212"/>
      <c r="G80" s="212"/>
      <c r="H80" s="212"/>
      <c r="I80" s="212"/>
    </row>
    <row r="81" spans="1:9" ht="23.25" customHeight="1">
      <c r="A81" s="183" t="s">
        <v>70</v>
      </c>
      <c r="B81" s="183"/>
      <c r="C81" s="142" t="s">
        <v>78</v>
      </c>
      <c r="D81" s="142" t="s">
        <v>72</v>
      </c>
      <c r="E81" s="142" t="s">
        <v>73</v>
      </c>
      <c r="F81" s="142" t="s">
        <v>74</v>
      </c>
      <c r="G81" s="142" t="s">
        <v>75</v>
      </c>
      <c r="H81" s="7" t="str">
        <f>H77</f>
        <v>Valor desconto</v>
      </c>
      <c r="I81" s="8" t="s">
        <v>77</v>
      </c>
    </row>
    <row r="82" spans="1:9" ht="15" customHeight="1">
      <c r="A82" s="218">
        <f>I17</f>
        <v>19.89</v>
      </c>
      <c r="B82" s="218"/>
      <c r="C82" s="26">
        <f>I18</f>
        <v>26</v>
      </c>
      <c r="D82" s="142">
        <f>I19</f>
        <v>1</v>
      </c>
      <c r="E82" s="146">
        <f>A82*C82*D82</f>
        <v>517.14</v>
      </c>
      <c r="F82" s="146">
        <f>E82</f>
        <v>517.14</v>
      </c>
      <c r="G82" s="150">
        <f>I20</f>
        <v>0.2</v>
      </c>
      <c r="H82" s="146">
        <f>F82*G82</f>
        <v>103.428</v>
      </c>
      <c r="I82" s="8">
        <f>E82-H82</f>
        <v>413.712</v>
      </c>
    </row>
    <row r="83" spans="1:9" ht="6" customHeight="1">
      <c r="A83" s="152"/>
      <c r="B83" s="152"/>
      <c r="C83" s="153"/>
      <c r="D83" s="144"/>
      <c r="E83" s="152"/>
      <c r="F83" s="152"/>
      <c r="G83" s="154"/>
      <c r="H83" s="152"/>
      <c r="I83" s="155"/>
    </row>
    <row r="84" spans="1:9" ht="15" customHeight="1">
      <c r="A84" s="212" t="s">
        <v>237</v>
      </c>
      <c r="B84" s="212"/>
      <c r="C84" s="212"/>
      <c r="D84" s="212"/>
      <c r="E84" s="212"/>
      <c r="F84" s="212"/>
      <c r="G84" s="212"/>
      <c r="H84" s="212"/>
      <c r="I84" s="212"/>
    </row>
    <row r="85" spans="1:9" ht="21" customHeight="1">
      <c r="A85" s="183" t="s">
        <v>70</v>
      </c>
      <c r="B85" s="183"/>
      <c r="C85" s="184" t="s">
        <v>245</v>
      </c>
      <c r="D85" s="223"/>
      <c r="E85" s="142" t="s">
        <v>73</v>
      </c>
      <c r="F85" s="142" t="s">
        <v>74</v>
      </c>
      <c r="G85" s="142" t="s">
        <v>75</v>
      </c>
      <c r="H85" s="7" t="str">
        <f>H81</f>
        <v>Valor desconto</v>
      </c>
      <c r="I85" s="8" t="s">
        <v>77</v>
      </c>
    </row>
    <row r="86" spans="1:9" ht="15" customHeight="1">
      <c r="A86" s="218">
        <f>I21</f>
        <v>389.97</v>
      </c>
      <c r="B86" s="218"/>
      <c r="C86" s="224">
        <v>1</v>
      </c>
      <c r="D86" s="225"/>
      <c r="E86" s="146">
        <f>A86*C86</f>
        <v>389.97</v>
      </c>
      <c r="F86" s="146">
        <f>E86</f>
        <v>389.97</v>
      </c>
      <c r="G86" s="150">
        <v>0</v>
      </c>
      <c r="H86" s="146">
        <f>F86*G86</f>
        <v>0</v>
      </c>
      <c r="I86" s="8">
        <f>E86-H86</f>
        <v>389.97</v>
      </c>
    </row>
    <row r="87" ht="4.5" customHeight="1"/>
    <row r="88" spans="1:12" ht="12" customHeight="1">
      <c r="A88" s="219" t="s">
        <v>79</v>
      </c>
      <c r="B88" s="219"/>
      <c r="C88" s="219"/>
      <c r="D88" s="219"/>
      <c r="E88" s="219"/>
      <c r="F88" s="219"/>
      <c r="G88" s="219"/>
      <c r="H88" s="27">
        <f>H32+H68+H74</f>
        <v>2.275523557599265</v>
      </c>
      <c r="I88" s="28">
        <f>I32+I68+I74</f>
        <v>3920.3932379301546</v>
      </c>
      <c r="J88" s="9"/>
      <c r="L88" s="9"/>
    </row>
    <row r="89" spans="1:12" s="33" customFormat="1" ht="4.5" customHeight="1">
      <c r="A89" s="29"/>
      <c r="B89" s="29"/>
      <c r="C89" s="29"/>
      <c r="D89" s="29"/>
      <c r="E89" s="29"/>
      <c r="F89" s="29"/>
      <c r="G89" s="29"/>
      <c r="H89" s="30"/>
      <c r="I89" s="31"/>
      <c r="J89" s="32"/>
      <c r="L89" s="32"/>
    </row>
    <row r="90" spans="1:9" ht="11.25">
      <c r="A90" s="185" t="s">
        <v>80</v>
      </c>
      <c r="B90" s="185"/>
      <c r="C90" s="185"/>
      <c r="D90" s="185"/>
      <c r="E90" s="185"/>
      <c r="F90" s="185"/>
      <c r="G90" s="185"/>
      <c r="H90" s="185"/>
      <c r="I90" s="185"/>
    </row>
    <row r="91" spans="1:9" ht="45">
      <c r="A91" s="6" t="s">
        <v>21</v>
      </c>
      <c r="B91" s="186" t="s">
        <v>81</v>
      </c>
      <c r="C91" s="187"/>
      <c r="D91" s="187"/>
      <c r="E91" s="187"/>
      <c r="F91" s="187"/>
      <c r="G91" s="188"/>
      <c r="H91" s="6" t="s">
        <v>23</v>
      </c>
      <c r="I91" s="6" t="s">
        <v>24</v>
      </c>
    </row>
    <row r="92" spans="1:19" ht="15" customHeight="1">
      <c r="A92" s="142">
        <v>1</v>
      </c>
      <c r="B92" s="189" t="s">
        <v>82</v>
      </c>
      <c r="C92" s="190"/>
      <c r="D92" s="190"/>
      <c r="E92" s="190"/>
      <c r="F92" s="190"/>
      <c r="G92" s="191"/>
      <c r="H92" s="7">
        <f>I92/$I$103</f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42">
        <v>2</v>
      </c>
      <c r="B93" s="220" t="s">
        <v>215</v>
      </c>
      <c r="C93" s="221"/>
      <c r="D93" s="221"/>
      <c r="E93" s="221"/>
      <c r="F93" s="221"/>
      <c r="G93" s="222"/>
      <c r="H93" s="7">
        <f>I93/$I$103</f>
        <v>0</v>
      </c>
      <c r="I93" s="8">
        <v>0</v>
      </c>
      <c r="K93"/>
      <c r="L93"/>
      <c r="M93"/>
      <c r="N93"/>
      <c r="O93"/>
      <c r="P93"/>
      <c r="Q93"/>
      <c r="R93"/>
      <c r="S93"/>
    </row>
    <row r="94" spans="1:19" ht="15" customHeight="1">
      <c r="A94" s="142">
        <v>3</v>
      </c>
      <c r="B94" s="189" t="s">
        <v>83</v>
      </c>
      <c r="C94" s="190"/>
      <c r="D94" s="190"/>
      <c r="E94" s="190"/>
      <c r="F94" s="190"/>
      <c r="G94" s="191"/>
      <c r="H94" s="7">
        <f>I94/$I$103</f>
        <v>0</v>
      </c>
      <c r="I94" s="8">
        <v>0</v>
      </c>
      <c r="K94"/>
      <c r="L94"/>
      <c r="M94"/>
      <c r="N94"/>
      <c r="O94"/>
      <c r="P94"/>
      <c r="Q94"/>
      <c r="R94"/>
      <c r="S94"/>
    </row>
    <row r="95" spans="1:19" ht="15" customHeight="1">
      <c r="A95" s="142">
        <v>4</v>
      </c>
      <c r="B95" s="215" t="s">
        <v>216</v>
      </c>
      <c r="C95" s="216"/>
      <c r="D95" s="216"/>
      <c r="E95" s="216"/>
      <c r="F95" s="216"/>
      <c r="G95" s="217"/>
      <c r="H95" s="7">
        <f>I95/$I$103</f>
        <v>0</v>
      </c>
      <c r="I95" s="8">
        <v>0</v>
      </c>
      <c r="K95"/>
      <c r="L95"/>
      <c r="M95"/>
      <c r="N95"/>
      <c r="O95"/>
      <c r="P95"/>
      <c r="Q95"/>
      <c r="R95"/>
      <c r="S95"/>
    </row>
    <row r="96" spans="1:19" ht="15" customHeight="1">
      <c r="A96" s="142">
        <v>5</v>
      </c>
      <c r="B96" s="189" t="s">
        <v>84</v>
      </c>
      <c r="C96" s="190"/>
      <c r="D96" s="190"/>
      <c r="E96" s="190"/>
      <c r="F96" s="190"/>
      <c r="G96" s="191"/>
      <c r="H96" s="7">
        <f>I96/$I$103</f>
        <v>0</v>
      </c>
      <c r="I96" s="8">
        <v>0</v>
      </c>
      <c r="K96"/>
      <c r="L96"/>
      <c r="M96"/>
      <c r="N96"/>
      <c r="O96"/>
      <c r="P96"/>
      <c r="Q96"/>
      <c r="R96"/>
      <c r="S96"/>
    </row>
    <row r="97" spans="1:19" ht="15" customHeight="1">
      <c r="A97" s="142">
        <v>6</v>
      </c>
      <c r="B97" s="189" t="s">
        <v>85</v>
      </c>
      <c r="C97" s="190"/>
      <c r="D97" s="190"/>
      <c r="E97" s="190"/>
      <c r="F97" s="190"/>
      <c r="G97" s="191"/>
      <c r="H97" s="7">
        <f>I97/$I$103</f>
        <v>0</v>
      </c>
      <c r="I97" s="8">
        <v>0</v>
      </c>
      <c r="K97"/>
      <c r="L97"/>
      <c r="M97"/>
      <c r="N97"/>
      <c r="O97"/>
      <c r="P97"/>
      <c r="Q97"/>
      <c r="R97"/>
      <c r="S97"/>
    </row>
    <row r="98" spans="1:19" ht="15" customHeight="1">
      <c r="A98" s="205" t="s">
        <v>86</v>
      </c>
      <c r="B98" s="206"/>
      <c r="C98" s="206"/>
      <c r="D98" s="206"/>
      <c r="E98" s="206"/>
      <c r="F98" s="206"/>
      <c r="G98" s="207"/>
      <c r="H98" s="10">
        <f>H92+H93+H94+H95+H96+H97</f>
        <v>0</v>
      </c>
      <c r="I98" s="34">
        <f>I92+I93+I94+I95+I96+I97</f>
        <v>0</v>
      </c>
      <c r="J98" s="9"/>
      <c r="K98"/>
      <c r="L98"/>
      <c r="M98"/>
      <c r="N98"/>
      <c r="O98"/>
      <c r="P98"/>
      <c r="Q98"/>
      <c r="R98"/>
      <c r="S98"/>
    </row>
    <row r="99" spans="1:19" ht="30" customHeight="1">
      <c r="A99"/>
      <c r="B99" s="210" t="s">
        <v>217</v>
      </c>
      <c r="C99" s="210"/>
      <c r="D99" s="210"/>
      <c r="E99" s="210"/>
      <c r="F99" s="210"/>
      <c r="G99" s="210"/>
      <c r="H99" s="210"/>
      <c r="I99" s="210"/>
      <c r="K99"/>
      <c r="L99"/>
      <c r="M99"/>
      <c r="N99"/>
      <c r="O99"/>
      <c r="P99"/>
      <c r="Q99"/>
      <c r="R99"/>
      <c r="S99"/>
    </row>
    <row r="100" spans="1:9" ht="5.25" customHeight="1">
      <c r="A100"/>
      <c r="B100"/>
      <c r="C100"/>
      <c r="D100"/>
      <c r="E100"/>
      <c r="F100"/>
      <c r="G100"/>
      <c r="H100"/>
      <c r="I100"/>
    </row>
    <row r="101" spans="1:19" ht="48.75" customHeight="1">
      <c r="A101" s="226" t="s">
        <v>218</v>
      </c>
      <c r="B101" s="227"/>
      <c r="C101" s="227"/>
      <c r="D101" s="227"/>
      <c r="E101" s="228"/>
      <c r="F101" s="35">
        <v>0.2</v>
      </c>
      <c r="G101" s="36">
        <f>I103*F101</f>
        <v>761.2093333003168</v>
      </c>
      <c r="H101" s="37" t="s">
        <v>87</v>
      </c>
      <c r="I101" s="38">
        <f>I72</f>
        <v>114.34657142857141</v>
      </c>
      <c r="K101"/>
      <c r="L101"/>
      <c r="M101"/>
      <c r="N101"/>
      <c r="O101"/>
      <c r="P101"/>
      <c r="Q101"/>
      <c r="R101"/>
      <c r="S101"/>
    </row>
    <row r="102" spans="1:19" s="41" customFormat="1" ht="16.5" customHeight="1">
      <c r="A102" s="229" t="s">
        <v>88</v>
      </c>
      <c r="B102" s="229"/>
      <c r="C102" s="147" t="s">
        <v>89</v>
      </c>
      <c r="D102" s="147" t="s">
        <v>90</v>
      </c>
      <c r="E102" s="147" t="s">
        <v>91</v>
      </c>
      <c r="F102" s="147" t="s">
        <v>92</v>
      </c>
      <c r="G102" s="147" t="s">
        <v>93</v>
      </c>
      <c r="H102" s="37" t="s">
        <v>94</v>
      </c>
      <c r="I102" s="39" t="s">
        <v>95</v>
      </c>
      <c r="J102" s="40"/>
      <c r="K102"/>
      <c r="L102"/>
      <c r="M102"/>
      <c r="N102"/>
      <c r="O102"/>
      <c r="P102"/>
      <c r="Q102"/>
      <c r="R102"/>
      <c r="S102"/>
    </row>
    <row r="103" spans="1:19" ht="16.5" customHeight="1">
      <c r="A103" s="230">
        <f>I32</f>
        <v>1722.853285714286</v>
      </c>
      <c r="B103" s="230"/>
      <c r="C103" s="148">
        <f>I43</f>
        <v>634.0100091428573</v>
      </c>
      <c r="D103" s="148">
        <f>I55</f>
        <v>425.06236265142854</v>
      </c>
      <c r="E103" s="148">
        <f>I62</f>
        <v>64.01605953728571</v>
      </c>
      <c r="F103" s="148">
        <f>I66</f>
        <v>156.42294945572576</v>
      </c>
      <c r="G103" s="148">
        <f>I74</f>
        <v>918.0285714285715</v>
      </c>
      <c r="H103" s="148">
        <f>A103+C103+D103+E103+F103+G103</f>
        <v>3920.3932379301546</v>
      </c>
      <c r="I103" s="148">
        <f>H103-I101</f>
        <v>3806.0466665015833</v>
      </c>
      <c r="J103" s="9"/>
      <c r="K103"/>
      <c r="L103"/>
      <c r="M103"/>
      <c r="N103"/>
      <c r="O103"/>
      <c r="P103"/>
      <c r="Q103"/>
      <c r="R103"/>
      <c r="S103"/>
    </row>
    <row r="104" spans="1:9" ht="4.5" customHeight="1">
      <c r="A104" s="13"/>
      <c r="B104" s="231"/>
      <c r="C104" s="231"/>
      <c r="D104" s="231"/>
      <c r="E104" s="231"/>
      <c r="F104" s="231"/>
      <c r="G104" s="231"/>
      <c r="H104" s="231"/>
      <c r="I104" s="231"/>
    </row>
    <row r="105" spans="1:9" ht="45">
      <c r="A105" s="6" t="s">
        <v>28</v>
      </c>
      <c r="B105" s="186" t="s">
        <v>96</v>
      </c>
      <c r="C105" s="187"/>
      <c r="D105" s="187"/>
      <c r="E105" s="187"/>
      <c r="F105" s="187"/>
      <c r="G105" s="188"/>
      <c r="H105" s="6" t="s">
        <v>23</v>
      </c>
      <c r="I105" s="6" t="s">
        <v>24</v>
      </c>
    </row>
    <row r="106" spans="1:9" ht="15" customHeight="1">
      <c r="A106" s="142">
        <v>1</v>
      </c>
      <c r="B106" s="189" t="s">
        <v>97</v>
      </c>
      <c r="C106" s="190"/>
      <c r="D106" s="190"/>
      <c r="E106" s="190"/>
      <c r="F106" s="190"/>
      <c r="G106" s="191"/>
      <c r="H106" s="7">
        <f>I106/$I$116</f>
        <v>0</v>
      </c>
      <c r="I106" s="8">
        <v>0</v>
      </c>
    </row>
    <row r="107" spans="1:9" ht="15" customHeight="1">
      <c r="A107" s="142">
        <v>2</v>
      </c>
      <c r="B107" s="189" t="s">
        <v>98</v>
      </c>
      <c r="C107" s="190"/>
      <c r="D107" s="190"/>
      <c r="E107" s="190"/>
      <c r="F107" s="190"/>
      <c r="G107" s="191"/>
      <c r="H107" s="7">
        <f>I107/$I$116</f>
        <v>0</v>
      </c>
      <c r="I107" s="8">
        <v>0</v>
      </c>
    </row>
    <row r="108" spans="1:9" ht="15" customHeight="1">
      <c r="A108" s="205" t="s">
        <v>99</v>
      </c>
      <c r="B108" s="206"/>
      <c r="C108" s="206"/>
      <c r="D108" s="206"/>
      <c r="E108" s="206"/>
      <c r="F108" s="206"/>
      <c r="G108" s="207"/>
      <c r="H108" s="10">
        <f>H106+H107</f>
        <v>0</v>
      </c>
      <c r="I108" s="149">
        <f>I106+I107</f>
        <v>0</v>
      </c>
    </row>
    <row r="109" ht="4.5" customHeight="1"/>
    <row r="110" spans="1:9" ht="45">
      <c r="A110" s="6" t="s">
        <v>40</v>
      </c>
      <c r="B110" s="186" t="s">
        <v>100</v>
      </c>
      <c r="C110" s="187"/>
      <c r="D110" s="187"/>
      <c r="E110" s="187"/>
      <c r="F110" s="187"/>
      <c r="G110" s="188"/>
      <c r="H110" s="6" t="s">
        <v>23</v>
      </c>
      <c r="I110" s="6" t="s">
        <v>24</v>
      </c>
    </row>
    <row r="111" spans="1:9" ht="15" customHeight="1">
      <c r="A111" s="142">
        <v>1</v>
      </c>
      <c r="B111" s="189" t="s">
        <v>100</v>
      </c>
      <c r="C111" s="190"/>
      <c r="D111" s="190"/>
      <c r="E111" s="190"/>
      <c r="F111" s="190"/>
      <c r="G111" s="191"/>
      <c r="H111" s="7">
        <f>I111/I116</f>
        <v>0</v>
      </c>
      <c r="I111" s="8">
        <v>0</v>
      </c>
    </row>
    <row r="112" spans="1:12" ht="15" customHeight="1">
      <c r="A112" s="205" t="s">
        <v>101</v>
      </c>
      <c r="B112" s="206"/>
      <c r="C112" s="206"/>
      <c r="D112" s="206"/>
      <c r="E112" s="206"/>
      <c r="F112" s="206"/>
      <c r="G112" s="207"/>
      <c r="H112" s="10">
        <f>H111</f>
        <v>0</v>
      </c>
      <c r="I112" s="149">
        <f>I111</f>
        <v>0</v>
      </c>
      <c r="J112" s="9"/>
      <c r="K112" s="9"/>
      <c r="L112" s="1"/>
    </row>
    <row r="113" spans="1:9" ht="4.5" customHeight="1">
      <c r="A113" s="18"/>
      <c r="B113" s="18"/>
      <c r="C113" s="18"/>
      <c r="D113" s="18"/>
      <c r="E113" s="18"/>
      <c r="F113" s="18"/>
      <c r="G113" s="18"/>
      <c r="H113" s="19"/>
      <c r="I113" s="20"/>
    </row>
    <row r="114" spans="1:12" ht="39" customHeight="1">
      <c r="A114" s="232" t="s">
        <v>102</v>
      </c>
      <c r="B114" s="232"/>
      <c r="C114" s="232"/>
      <c r="D114" s="232"/>
      <c r="E114" s="232"/>
      <c r="F114" s="35">
        <v>0.18</v>
      </c>
      <c r="G114" s="36">
        <f>I116*F114</f>
        <v>685.088399970285</v>
      </c>
      <c r="H114" s="37" t="s">
        <v>87</v>
      </c>
      <c r="I114" s="38">
        <f>I72</f>
        <v>114.34657142857141</v>
      </c>
      <c r="L114" s="1"/>
    </row>
    <row r="115" spans="1:12" s="41" customFormat="1" ht="16.5" customHeight="1">
      <c r="A115" s="229" t="s">
        <v>88</v>
      </c>
      <c r="B115" s="229"/>
      <c r="C115" s="147" t="s">
        <v>89</v>
      </c>
      <c r="D115" s="147" t="s">
        <v>90</v>
      </c>
      <c r="E115" s="147" t="s">
        <v>91</v>
      </c>
      <c r="F115" s="147" t="s">
        <v>92</v>
      </c>
      <c r="G115" s="147" t="s">
        <v>93</v>
      </c>
      <c r="H115" s="37" t="s">
        <v>94</v>
      </c>
      <c r="I115" s="39" t="s">
        <v>95</v>
      </c>
      <c r="J115" s="40"/>
      <c r="L115" s="40"/>
    </row>
    <row r="116" spans="1:12" ht="16.5" customHeight="1">
      <c r="A116" s="230">
        <f>I32</f>
        <v>1722.853285714286</v>
      </c>
      <c r="B116" s="230"/>
      <c r="C116" s="148">
        <f>I43</f>
        <v>634.0100091428573</v>
      </c>
      <c r="D116" s="148">
        <f>I55</f>
        <v>425.06236265142854</v>
      </c>
      <c r="E116" s="148">
        <f>I62</f>
        <v>64.01605953728571</v>
      </c>
      <c r="F116" s="148">
        <f>I66</f>
        <v>156.42294945572576</v>
      </c>
      <c r="G116" s="148">
        <f>I74</f>
        <v>918.0285714285715</v>
      </c>
      <c r="H116" s="148">
        <f>A116+C116+D116+E116+F116+G116</f>
        <v>3920.3932379301546</v>
      </c>
      <c r="I116" s="148">
        <f>H116-I114</f>
        <v>3806.0466665015833</v>
      </c>
      <c r="J116" s="9"/>
      <c r="L116" s="1"/>
    </row>
    <row r="117" ht="4.5" customHeight="1"/>
    <row r="118" spans="1:9" ht="12">
      <c r="A118" s="219" t="s">
        <v>103</v>
      </c>
      <c r="B118" s="219"/>
      <c r="C118" s="219"/>
      <c r="D118" s="219"/>
      <c r="E118" s="219"/>
      <c r="F118" s="219"/>
      <c r="G118" s="219"/>
      <c r="H118" s="27">
        <f>H98+H108+H112</f>
        <v>0</v>
      </c>
      <c r="I118" s="28">
        <f>I98+I108+I112</f>
        <v>0</v>
      </c>
    </row>
    <row r="119" ht="4.5" customHeight="1"/>
    <row r="120" spans="1:9" ht="11.25">
      <c r="A120" s="185" t="s">
        <v>104</v>
      </c>
      <c r="B120" s="185"/>
      <c r="C120" s="185"/>
      <c r="D120" s="185"/>
      <c r="E120" s="185"/>
      <c r="F120" s="185"/>
      <c r="G120" s="185"/>
      <c r="H120" s="185"/>
      <c r="I120" s="185"/>
    </row>
    <row r="121" spans="1:15" ht="45">
      <c r="A121" s="6" t="s">
        <v>21</v>
      </c>
      <c r="B121" s="186" t="s">
        <v>105</v>
      </c>
      <c r="C121" s="187"/>
      <c r="D121" s="187"/>
      <c r="E121" s="187"/>
      <c r="F121" s="187"/>
      <c r="G121" s="188"/>
      <c r="H121" s="6" t="s">
        <v>23</v>
      </c>
      <c r="I121" s="6" t="s">
        <v>24</v>
      </c>
      <c r="K121"/>
      <c r="L121"/>
      <c r="M121"/>
      <c r="N121"/>
      <c r="O121"/>
    </row>
    <row r="122" spans="1:9" ht="15" customHeight="1">
      <c r="A122" s="142">
        <v>1</v>
      </c>
      <c r="B122" s="189" t="s">
        <v>106</v>
      </c>
      <c r="C122" s="190"/>
      <c r="D122" s="190"/>
      <c r="E122" s="190"/>
      <c r="F122" s="190"/>
      <c r="G122" s="191"/>
      <c r="H122" s="7">
        <f>I122/$I$88</f>
        <v>0.018591549295774647</v>
      </c>
      <c r="I122" s="8">
        <f>($D$132/$E$133)*G132</f>
        <v>72.88618414180006</v>
      </c>
    </row>
    <row r="123" spans="1:9" ht="15" customHeight="1">
      <c r="A123" s="142">
        <v>2</v>
      </c>
      <c r="B123" s="189" t="s">
        <v>107</v>
      </c>
      <c r="C123" s="190"/>
      <c r="D123" s="190"/>
      <c r="E123" s="190"/>
      <c r="F123" s="190"/>
      <c r="G123" s="191"/>
      <c r="H123" s="7">
        <f>I123/$I$88</f>
        <v>0.0856338028169014</v>
      </c>
      <c r="I123" s="8">
        <f>($D$132/$E$133)*G133</f>
        <v>335.7181815016245</v>
      </c>
    </row>
    <row r="124" spans="1:9" ht="15" customHeight="1">
      <c r="A124" s="142">
        <v>3</v>
      </c>
      <c r="B124" s="189" t="s">
        <v>9</v>
      </c>
      <c r="C124" s="190"/>
      <c r="D124" s="190"/>
      <c r="E124" s="190"/>
      <c r="F124" s="190"/>
      <c r="G124" s="191"/>
      <c r="H124" s="7">
        <f>I124/$I$88</f>
        <v>0.022535211267605635</v>
      </c>
      <c r="I124" s="8">
        <f>($D$132/$E$133)*G134</f>
        <v>88.34688986884856</v>
      </c>
    </row>
    <row r="125" spans="1:9" ht="15" customHeight="1">
      <c r="A125" s="142">
        <v>4</v>
      </c>
      <c r="B125" s="189" t="s">
        <v>108</v>
      </c>
      <c r="C125" s="190"/>
      <c r="D125" s="190"/>
      <c r="E125" s="190"/>
      <c r="F125" s="190"/>
      <c r="G125" s="191"/>
      <c r="H125" s="7">
        <f>I125/$I$88</f>
        <v>0</v>
      </c>
      <c r="I125" s="8">
        <f>($D$132/$E$133)*G135</f>
        <v>0</v>
      </c>
    </row>
    <row r="126" spans="1:9" ht="15" customHeight="1">
      <c r="A126" s="142">
        <v>5</v>
      </c>
      <c r="B126" s="189" t="s">
        <v>85</v>
      </c>
      <c r="C126" s="190"/>
      <c r="D126" s="190"/>
      <c r="E126" s="190"/>
      <c r="F126" s="190"/>
      <c r="G126" s="191"/>
      <c r="H126" s="7">
        <f>I126/$I$88</f>
        <v>0</v>
      </c>
      <c r="I126" s="8">
        <v>0</v>
      </c>
    </row>
    <row r="127" spans="1:9" ht="15" customHeight="1">
      <c r="A127" s="205" t="s">
        <v>109</v>
      </c>
      <c r="B127" s="206"/>
      <c r="C127" s="206"/>
      <c r="D127" s="206"/>
      <c r="E127" s="206"/>
      <c r="F127" s="206"/>
      <c r="G127" s="207"/>
      <c r="H127" s="10">
        <f>H122+H123+H124+H125+H126</f>
        <v>0.1267605633802817</v>
      </c>
      <c r="I127" s="149">
        <f>I122+I123+I124+I125+I126</f>
        <v>496.9512555122731</v>
      </c>
    </row>
    <row r="128" spans="1:19" ht="11.25" customHeight="1">
      <c r="A128" s="13" t="s">
        <v>110</v>
      </c>
      <c r="B128" s="210" t="s">
        <v>111</v>
      </c>
      <c r="C128" s="210"/>
      <c r="D128" s="210"/>
      <c r="E128" s="210"/>
      <c r="F128" s="210"/>
      <c r="G128" s="210"/>
      <c r="H128" s="210"/>
      <c r="I128" s="210"/>
      <c r="K128"/>
      <c r="L128"/>
      <c r="M128"/>
      <c r="N128"/>
      <c r="O128"/>
      <c r="P128"/>
      <c r="Q128"/>
      <c r="R128"/>
      <c r="S128"/>
    </row>
    <row r="129" spans="1:19" ht="20.25" customHeight="1">
      <c r="A129" s="13" t="s">
        <v>112</v>
      </c>
      <c r="B129" s="240" t="s">
        <v>113</v>
      </c>
      <c r="C129" s="240"/>
      <c r="D129" s="240"/>
      <c r="E129" s="240"/>
      <c r="F129" s="240"/>
      <c r="G129" s="240"/>
      <c r="H129" s="240"/>
      <c r="I129" s="240"/>
      <c r="K129"/>
      <c r="L129"/>
      <c r="M129"/>
      <c r="N129"/>
      <c r="O129"/>
      <c r="P129"/>
      <c r="Q129"/>
      <c r="R129"/>
      <c r="S129"/>
    </row>
    <row r="130" spans="1:9" ht="13.5" customHeight="1">
      <c r="A130" s="241" t="s">
        <v>114</v>
      </c>
      <c r="B130" s="241"/>
      <c r="C130" s="241"/>
      <c r="D130" s="241"/>
      <c r="E130" s="241"/>
      <c r="F130" s="241"/>
      <c r="G130" s="241"/>
      <c r="H130" s="241"/>
      <c r="I130" s="241"/>
    </row>
    <row r="131" spans="1:9" ht="13.5" customHeight="1">
      <c r="A131" s="242" t="s">
        <v>115</v>
      </c>
      <c r="B131" s="242"/>
      <c r="C131" s="142" t="s">
        <v>116</v>
      </c>
      <c r="D131" s="183" t="s">
        <v>117</v>
      </c>
      <c r="E131" s="184"/>
      <c r="F131" s="142" t="s">
        <v>118</v>
      </c>
      <c r="G131" s="42" t="s">
        <v>119</v>
      </c>
      <c r="H131" s="183" t="s">
        <v>120</v>
      </c>
      <c r="I131" s="183"/>
    </row>
    <row r="132" spans="1:10" ht="13.5" customHeight="1">
      <c r="A132" s="233">
        <f>I88</f>
        <v>3920.3932379301546</v>
      </c>
      <c r="B132" s="234"/>
      <c r="C132" s="8">
        <f>I118</f>
        <v>0</v>
      </c>
      <c r="D132" s="235">
        <f>A132+C132</f>
        <v>3920.3932379301546</v>
      </c>
      <c r="E132" s="236"/>
      <c r="F132" s="142" t="s">
        <v>106</v>
      </c>
      <c r="G132" s="43">
        <v>0.0165</v>
      </c>
      <c r="H132" s="237">
        <v>0.0065</v>
      </c>
      <c r="I132" s="237"/>
      <c r="J132" s="9"/>
    </row>
    <row r="133" spans="1:9" ht="13.5" customHeight="1">
      <c r="A133" s="238" t="s">
        <v>121</v>
      </c>
      <c r="B133" s="238"/>
      <c r="C133" s="42">
        <v>1</v>
      </c>
      <c r="D133" s="44">
        <f>G136/1</f>
        <v>0.1125</v>
      </c>
      <c r="E133" s="45">
        <f>C133-D133</f>
        <v>0.8875</v>
      </c>
      <c r="F133" s="142" t="s">
        <v>107</v>
      </c>
      <c r="G133" s="43">
        <v>0.076</v>
      </c>
      <c r="H133" s="237">
        <v>0.03</v>
      </c>
      <c r="I133" s="237"/>
    </row>
    <row r="134" spans="1:9" ht="13.5" customHeight="1">
      <c r="A134" s="239" t="s">
        <v>136</v>
      </c>
      <c r="B134" s="239"/>
      <c r="C134" s="142">
        <v>1</v>
      </c>
      <c r="D134" s="46">
        <f>H136</f>
        <v>0.056499999999999995</v>
      </c>
      <c r="E134" s="47">
        <f>C134-D134</f>
        <v>0.9435</v>
      </c>
      <c r="F134" s="142" t="s">
        <v>9</v>
      </c>
      <c r="G134" s="43">
        <f>I11</f>
        <v>0.02</v>
      </c>
      <c r="H134" s="237">
        <f>I11</f>
        <v>0.02</v>
      </c>
      <c r="I134" s="237"/>
    </row>
    <row r="135" spans="1:9" ht="13.5" customHeight="1">
      <c r="A135" s="239" t="s">
        <v>229</v>
      </c>
      <c r="B135" s="239"/>
      <c r="C135" s="142">
        <v>1</v>
      </c>
      <c r="D135" s="120">
        <v>0.09</v>
      </c>
      <c r="E135" s="121">
        <f>C135-D135</f>
        <v>0.91</v>
      </c>
      <c r="F135" s="142" t="s">
        <v>122</v>
      </c>
      <c r="G135" s="43">
        <v>0</v>
      </c>
      <c r="H135" s="237">
        <v>0</v>
      </c>
      <c r="I135" s="237"/>
    </row>
    <row r="136" spans="1:9" ht="18" customHeight="1">
      <c r="A136" s="129" t="s">
        <v>123</v>
      </c>
      <c r="B136" s="247" t="s">
        <v>230</v>
      </c>
      <c r="C136" s="247"/>
      <c r="D136" s="247"/>
      <c r="E136" s="247"/>
      <c r="F136" s="140" t="s">
        <v>124</v>
      </c>
      <c r="G136" s="48">
        <f>SUM(G132:G135)</f>
        <v>0.1125</v>
      </c>
      <c r="H136" s="248">
        <f>SUM(H132:I135)</f>
        <v>0.056499999999999995</v>
      </c>
      <c r="I136" s="248"/>
    </row>
    <row r="137" spans="1:9" ht="4.5" customHeight="1">
      <c r="A137" s="49"/>
      <c r="B137" s="249"/>
      <c r="C137" s="249"/>
      <c r="D137" s="249"/>
      <c r="E137" s="249"/>
      <c r="F137" s="249"/>
      <c r="G137" s="249"/>
      <c r="H137" s="249"/>
      <c r="I137" s="249"/>
    </row>
    <row r="138" spans="1:9" ht="12">
      <c r="A138" s="219" t="s">
        <v>125</v>
      </c>
      <c r="B138" s="219"/>
      <c r="C138" s="219"/>
      <c r="D138" s="219"/>
      <c r="E138" s="219"/>
      <c r="F138" s="219"/>
      <c r="G138" s="219"/>
      <c r="H138" s="27">
        <f>H127</f>
        <v>0.1267605633802817</v>
      </c>
      <c r="I138" s="28">
        <f>I127</f>
        <v>496.9512555122731</v>
      </c>
    </row>
    <row r="139" ht="4.5" customHeight="1"/>
    <row r="140" spans="1:9" ht="11.25">
      <c r="A140" s="243" t="s">
        <v>126</v>
      </c>
      <c r="B140" s="243"/>
      <c r="C140" s="243"/>
      <c r="D140" s="243"/>
      <c r="E140" s="243"/>
      <c r="F140" s="243"/>
      <c r="G140" s="243"/>
      <c r="H140" s="243"/>
      <c r="I140" s="243"/>
    </row>
    <row r="141" spans="1:9" ht="11.25">
      <c r="A141" s="185" t="s">
        <v>20</v>
      </c>
      <c r="B141" s="185"/>
      <c r="C141" s="185"/>
      <c r="D141" s="185"/>
      <c r="E141" s="185"/>
      <c r="F141" s="185"/>
      <c r="G141" s="185"/>
      <c r="H141" s="185"/>
      <c r="I141" s="185"/>
    </row>
    <row r="142" spans="1:9" ht="15" customHeight="1">
      <c r="A142" s="142">
        <v>1</v>
      </c>
      <c r="B142" s="189" t="s">
        <v>219</v>
      </c>
      <c r="C142" s="190"/>
      <c r="D142" s="190"/>
      <c r="E142" s="190"/>
      <c r="F142" s="190"/>
      <c r="G142" s="191"/>
      <c r="H142" s="7">
        <f>I142/$G$159</f>
        <v>0.390020132745334</v>
      </c>
      <c r="I142" s="50">
        <f>I32</f>
        <v>1722.853285714286</v>
      </c>
    </row>
    <row r="143" spans="1:9" ht="15" customHeight="1">
      <c r="A143" s="142">
        <v>2</v>
      </c>
      <c r="B143" s="189" t="s">
        <v>127</v>
      </c>
      <c r="C143" s="190"/>
      <c r="D143" s="190"/>
      <c r="E143" s="190"/>
      <c r="F143" s="190"/>
      <c r="G143" s="191"/>
      <c r="H143" s="7">
        <f>I143/$G$159</f>
        <v>0.28965623638517185</v>
      </c>
      <c r="I143" s="50">
        <f>I43+I55+I62+I66</f>
        <v>1279.5113807872972</v>
      </c>
    </row>
    <row r="144" spans="1:9" ht="15" customHeight="1">
      <c r="A144" s="142">
        <v>3</v>
      </c>
      <c r="B144" s="201" t="s">
        <v>220</v>
      </c>
      <c r="C144" s="201"/>
      <c r="D144" s="201"/>
      <c r="E144" s="201"/>
      <c r="F144" s="201"/>
      <c r="G144" s="201"/>
      <c r="H144" s="7">
        <f>I144/$G$159</f>
        <v>0.2078236308694941</v>
      </c>
      <c r="I144" s="50">
        <f>I74</f>
        <v>918.0285714285715</v>
      </c>
    </row>
    <row r="145" spans="1:10" s="12" customFormat="1" ht="15" customHeight="1">
      <c r="A145" s="244" t="s">
        <v>128</v>
      </c>
      <c r="B145" s="245"/>
      <c r="C145" s="245"/>
      <c r="D145" s="245"/>
      <c r="E145" s="245"/>
      <c r="F145" s="245"/>
      <c r="G145" s="246"/>
      <c r="H145" s="27">
        <f>H142+H143+H144</f>
        <v>0.8875</v>
      </c>
      <c r="I145" s="28">
        <f>I142+I143+I144</f>
        <v>3920.3932379301546</v>
      </c>
      <c r="J145" s="51"/>
    </row>
    <row r="146" ht="4.5" customHeight="1"/>
    <row r="147" spans="1:9" ht="11.25">
      <c r="A147" s="185" t="s">
        <v>80</v>
      </c>
      <c r="B147" s="185"/>
      <c r="C147" s="185"/>
      <c r="D147" s="185"/>
      <c r="E147" s="185"/>
      <c r="F147" s="185"/>
      <c r="G147" s="185"/>
      <c r="H147" s="185"/>
      <c r="I147" s="185"/>
    </row>
    <row r="148" spans="1:9" ht="15" customHeight="1">
      <c r="A148" s="142">
        <v>1</v>
      </c>
      <c r="B148" s="189" t="s">
        <v>221</v>
      </c>
      <c r="C148" s="190"/>
      <c r="D148" s="190"/>
      <c r="E148" s="190"/>
      <c r="F148" s="190"/>
      <c r="G148" s="191"/>
      <c r="H148" s="7">
        <f>I148/$G$159</f>
        <v>0</v>
      </c>
      <c r="I148" s="8">
        <f>I98</f>
        <v>0</v>
      </c>
    </row>
    <row r="149" spans="1:9" ht="15" customHeight="1">
      <c r="A149" s="142">
        <v>2</v>
      </c>
      <c r="B149" s="189" t="s">
        <v>222</v>
      </c>
      <c r="C149" s="190"/>
      <c r="D149" s="190"/>
      <c r="E149" s="190"/>
      <c r="F149" s="190"/>
      <c r="G149" s="191"/>
      <c r="H149" s="7">
        <f>I149/$G$159</f>
        <v>0</v>
      </c>
      <c r="I149" s="8">
        <f>I108</f>
        <v>0</v>
      </c>
    </row>
    <row r="150" spans="1:9" ht="15" customHeight="1">
      <c r="A150" s="142">
        <v>3</v>
      </c>
      <c r="B150" s="189" t="s">
        <v>223</v>
      </c>
      <c r="C150" s="190"/>
      <c r="D150" s="190"/>
      <c r="E150" s="190"/>
      <c r="F150" s="190"/>
      <c r="G150" s="191"/>
      <c r="H150" s="7">
        <f>I150/$G$159</f>
        <v>0</v>
      </c>
      <c r="I150" s="8">
        <f>I112</f>
        <v>0</v>
      </c>
    </row>
    <row r="151" spans="1:9" ht="15" customHeight="1">
      <c r="A151" s="244" t="s">
        <v>129</v>
      </c>
      <c r="B151" s="245"/>
      <c r="C151" s="245"/>
      <c r="D151" s="245"/>
      <c r="E151" s="245"/>
      <c r="F151" s="245"/>
      <c r="G151" s="246"/>
      <c r="H151" s="27">
        <f>H148+H149+H150</f>
        <v>0</v>
      </c>
      <c r="I151" s="28">
        <f>I148+I149+I150</f>
        <v>0</v>
      </c>
    </row>
    <row r="152" ht="4.5" customHeight="1"/>
    <row r="153" spans="1:9" ht="11.25">
      <c r="A153" s="185" t="s">
        <v>104</v>
      </c>
      <c r="B153" s="185"/>
      <c r="C153" s="185"/>
      <c r="D153" s="185"/>
      <c r="E153" s="185"/>
      <c r="F153" s="185"/>
      <c r="G153" s="185"/>
      <c r="H153" s="185"/>
      <c r="I153" s="185"/>
    </row>
    <row r="154" spans="1:9" ht="15" customHeight="1">
      <c r="A154" s="142">
        <v>1</v>
      </c>
      <c r="B154" s="189" t="s">
        <v>224</v>
      </c>
      <c r="C154" s="190"/>
      <c r="D154" s="190"/>
      <c r="E154" s="190"/>
      <c r="F154" s="190"/>
      <c r="G154" s="191"/>
      <c r="H154" s="7">
        <f>I154/$G$159</f>
        <v>0.1125</v>
      </c>
      <c r="I154" s="8">
        <f>I127</f>
        <v>496.9512555122731</v>
      </c>
    </row>
    <row r="155" spans="1:11" ht="15" customHeight="1">
      <c r="A155" s="244" t="s">
        <v>130</v>
      </c>
      <c r="B155" s="245"/>
      <c r="C155" s="245"/>
      <c r="D155" s="245"/>
      <c r="E155" s="245"/>
      <c r="F155" s="245"/>
      <c r="G155" s="246"/>
      <c r="H155" s="27">
        <f>H154</f>
        <v>0.1125</v>
      </c>
      <c r="I155" s="28">
        <f>I127</f>
        <v>496.9512555122731</v>
      </c>
      <c r="K155" s="52"/>
    </row>
    <row r="156" ht="4.5" customHeight="1"/>
    <row r="157" spans="1:9" ht="11.25">
      <c r="A157" s="253" t="s">
        <v>126</v>
      </c>
      <c r="B157" s="253"/>
      <c r="C157" s="253"/>
      <c r="D157" s="253"/>
      <c r="E157" s="253"/>
      <c r="F157" s="253"/>
      <c r="G157" s="253"/>
      <c r="H157" s="253"/>
      <c r="I157" s="253"/>
    </row>
    <row r="158" spans="1:9" ht="45">
      <c r="A158" s="254" t="s">
        <v>131</v>
      </c>
      <c r="B158" s="254"/>
      <c r="C158" s="254"/>
      <c r="D158" s="254"/>
      <c r="E158" s="254"/>
      <c r="F158" s="254"/>
      <c r="G158" s="151" t="s">
        <v>132</v>
      </c>
      <c r="H158" s="151" t="s">
        <v>133</v>
      </c>
      <c r="I158" s="151" t="s">
        <v>134</v>
      </c>
    </row>
    <row r="159" spans="1:9" ht="11.25" customHeight="1">
      <c r="A159" s="255" t="str">
        <f>D5</f>
        <v>Supervisor - Agente de Proteção da Aviação Civil</v>
      </c>
      <c r="B159" s="256"/>
      <c r="C159" s="256"/>
      <c r="D159" s="256"/>
      <c r="E159" s="256"/>
      <c r="F159" s="257"/>
      <c r="G159" s="53">
        <f>I145+I151+I155</f>
        <v>4417.344493442428</v>
      </c>
      <c r="H159" s="151">
        <v>1</v>
      </c>
      <c r="I159" s="53">
        <f>G159*H159</f>
        <v>4417.344493442428</v>
      </c>
    </row>
    <row r="160" spans="1:9" ht="11.25">
      <c r="A160" s="255"/>
      <c r="B160" s="256"/>
      <c r="C160" s="256"/>
      <c r="D160" s="256"/>
      <c r="E160" s="256"/>
      <c r="F160" s="257"/>
      <c r="G160" s="151"/>
      <c r="H160" s="151"/>
      <c r="I160" s="53"/>
    </row>
    <row r="161" spans="1:10" s="12" customFormat="1" ht="12">
      <c r="A161" s="250" t="s">
        <v>225</v>
      </c>
      <c r="B161" s="251"/>
      <c r="C161" s="251"/>
      <c r="D161" s="251"/>
      <c r="E161" s="251"/>
      <c r="F161" s="251"/>
      <c r="G161" s="251"/>
      <c r="H161" s="252"/>
      <c r="I161" s="54">
        <f>I159+I160</f>
        <v>4417.344493442428</v>
      </c>
      <c r="J161" s="51"/>
    </row>
  </sheetData>
  <sheetProtection/>
  <mergeCells count="147">
    <mergeCell ref="G6:G9"/>
    <mergeCell ref="A10:F10"/>
    <mergeCell ref="A11:F11"/>
    <mergeCell ref="A13:F16"/>
    <mergeCell ref="G13:G16"/>
    <mergeCell ref="A17:F20"/>
    <mergeCell ref="G17:G20"/>
    <mergeCell ref="A1:I1"/>
    <mergeCell ref="A2:B2"/>
    <mergeCell ref="C2:D2"/>
    <mergeCell ref="E2:I2"/>
    <mergeCell ref="A3:B3"/>
    <mergeCell ref="G5:H5"/>
    <mergeCell ref="B28:G28"/>
    <mergeCell ref="A29:A30"/>
    <mergeCell ref="B29:G29"/>
    <mergeCell ref="B30:G30"/>
    <mergeCell ref="B31:G31"/>
    <mergeCell ref="A32:G32"/>
    <mergeCell ref="A21:F21"/>
    <mergeCell ref="A22:F22"/>
    <mergeCell ref="A24:I24"/>
    <mergeCell ref="B25:G25"/>
    <mergeCell ref="B26:G26"/>
    <mergeCell ref="B27:G27"/>
    <mergeCell ref="B40:G40"/>
    <mergeCell ref="B41:G41"/>
    <mergeCell ref="B42:G42"/>
    <mergeCell ref="A43:G43"/>
    <mergeCell ref="A44:I44"/>
    <mergeCell ref="A45:I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56:I56"/>
    <mergeCell ref="B57:I57"/>
    <mergeCell ref="B46:G46"/>
    <mergeCell ref="B47:G47"/>
    <mergeCell ref="B48:G48"/>
    <mergeCell ref="B49:G49"/>
    <mergeCell ref="B50:G50"/>
    <mergeCell ref="B51:G51"/>
    <mergeCell ref="B65:G65"/>
    <mergeCell ref="A66:G66"/>
    <mergeCell ref="A68:G68"/>
    <mergeCell ref="B70:G70"/>
    <mergeCell ref="B71:G71"/>
    <mergeCell ref="B72:G72"/>
    <mergeCell ref="B58:G58"/>
    <mergeCell ref="B59:G59"/>
    <mergeCell ref="B60:G60"/>
    <mergeCell ref="B61:G61"/>
    <mergeCell ref="A62:G62"/>
    <mergeCell ref="B64:G64"/>
    <mergeCell ref="A81:B81"/>
    <mergeCell ref="A82:B82"/>
    <mergeCell ref="A84:I84"/>
    <mergeCell ref="A85:B85"/>
    <mergeCell ref="C85:D85"/>
    <mergeCell ref="A86:B86"/>
    <mergeCell ref="C86:D86"/>
    <mergeCell ref="B73:G73"/>
    <mergeCell ref="A74:G74"/>
    <mergeCell ref="A76:I76"/>
    <mergeCell ref="A77:B77"/>
    <mergeCell ref="A78:B78"/>
    <mergeCell ref="A80:I80"/>
    <mergeCell ref="B95:G95"/>
    <mergeCell ref="B96:G96"/>
    <mergeCell ref="B97:G97"/>
    <mergeCell ref="A98:G98"/>
    <mergeCell ref="B99:I99"/>
    <mergeCell ref="A101:E101"/>
    <mergeCell ref="A88:G88"/>
    <mergeCell ref="A90:I90"/>
    <mergeCell ref="B91:G91"/>
    <mergeCell ref="B92:G92"/>
    <mergeCell ref="B93:G93"/>
    <mergeCell ref="B94:G94"/>
    <mergeCell ref="A108:G108"/>
    <mergeCell ref="B110:G110"/>
    <mergeCell ref="B111:G111"/>
    <mergeCell ref="A112:G112"/>
    <mergeCell ref="A114:E114"/>
    <mergeCell ref="A115:B115"/>
    <mergeCell ref="A102:B102"/>
    <mergeCell ref="A103:B103"/>
    <mergeCell ref="B104:I104"/>
    <mergeCell ref="B105:G105"/>
    <mergeCell ref="B106:G106"/>
    <mergeCell ref="B107:G107"/>
    <mergeCell ref="B124:G124"/>
    <mergeCell ref="B125:G125"/>
    <mergeCell ref="B126:G126"/>
    <mergeCell ref="A127:G127"/>
    <mergeCell ref="B128:I128"/>
    <mergeCell ref="B129:I129"/>
    <mergeCell ref="A116:B116"/>
    <mergeCell ref="A118:G118"/>
    <mergeCell ref="A120:I120"/>
    <mergeCell ref="B121:G121"/>
    <mergeCell ref="B122:G122"/>
    <mergeCell ref="B123:G123"/>
    <mergeCell ref="A133:B133"/>
    <mergeCell ref="H133:I133"/>
    <mergeCell ref="A134:B134"/>
    <mergeCell ref="H134:I134"/>
    <mergeCell ref="A135:B135"/>
    <mergeCell ref="H135:I135"/>
    <mergeCell ref="A130:I130"/>
    <mergeCell ref="A131:B131"/>
    <mergeCell ref="D131:E131"/>
    <mergeCell ref="H131:I131"/>
    <mergeCell ref="A132:B132"/>
    <mergeCell ref="D132:E132"/>
    <mergeCell ref="H132:I132"/>
    <mergeCell ref="A157:I157"/>
    <mergeCell ref="A158:F158"/>
    <mergeCell ref="A159:F159"/>
    <mergeCell ref="A160:F160"/>
    <mergeCell ref="A161:H161"/>
    <mergeCell ref="A12:F12"/>
    <mergeCell ref="B149:G149"/>
    <mergeCell ref="B150:G150"/>
    <mergeCell ref="A151:G151"/>
    <mergeCell ref="A153:I153"/>
    <mergeCell ref="B154:G154"/>
    <mergeCell ref="A155:G155"/>
    <mergeCell ref="B142:G142"/>
    <mergeCell ref="B143:G143"/>
    <mergeCell ref="B144:G144"/>
    <mergeCell ref="A145:G145"/>
    <mergeCell ref="A147:I147"/>
    <mergeCell ref="B148:G148"/>
    <mergeCell ref="B136:E136"/>
    <mergeCell ref="H136:I136"/>
    <mergeCell ref="B137:I137"/>
    <mergeCell ref="A138:G138"/>
    <mergeCell ref="A140:I140"/>
    <mergeCell ref="A141:I141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2" r:id="rId3"/>
  <rowBreaks count="2" manualBreakCount="2">
    <brk id="57" max="8" man="1"/>
    <brk id="113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6"/>
  <dimension ref="A1:S161"/>
  <sheetViews>
    <sheetView view="pageBreakPreview" zoomScale="130" zoomScaleNormal="130" zoomScaleSheetLayoutView="130" zoomScalePageLayoutView="0" workbookViewId="0" topLeftCell="A133">
      <selection activeCell="I112" sqref="I112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K1" s="105"/>
      <c r="L1" s="106"/>
      <c r="M1" s="106"/>
      <c r="N1" s="106"/>
    </row>
    <row r="2" spans="1:14" ht="22.5" customHeight="1">
      <c r="A2" s="179" t="s">
        <v>1</v>
      </c>
      <c r="B2" s="179"/>
      <c r="C2" s="180" t="s">
        <v>255</v>
      </c>
      <c r="D2" s="180"/>
      <c r="E2" s="181" t="s">
        <v>2</v>
      </c>
      <c r="F2" s="181"/>
      <c r="G2" s="181"/>
      <c r="H2" s="181"/>
      <c r="I2" s="181"/>
      <c r="K2" s="107"/>
      <c r="L2" s="106"/>
      <c r="M2" s="106"/>
      <c r="N2" s="106"/>
    </row>
    <row r="3" spans="1:14" ht="11.25" customHeight="1">
      <c r="A3" s="179" t="s">
        <v>3</v>
      </c>
      <c r="B3" s="179"/>
      <c r="C3" s="2"/>
      <c r="D3" s="3"/>
      <c r="E3" s="4" t="s">
        <v>4</v>
      </c>
      <c r="F3" s="2"/>
      <c r="G3" s="3"/>
      <c r="H3" s="3"/>
      <c r="I3" s="3"/>
      <c r="K3" s="106"/>
      <c r="L3" s="106"/>
      <c r="M3" s="106"/>
      <c r="N3" s="106"/>
    </row>
    <row r="4" spans="11:14" ht="4.5" customHeight="1">
      <c r="K4" s="106"/>
      <c r="L4" s="106"/>
      <c r="M4" s="106"/>
      <c r="N4" s="106"/>
    </row>
    <row r="5" spans="1:14" ht="18.75" customHeight="1">
      <c r="A5" s="115" t="s">
        <v>142</v>
      </c>
      <c r="B5" s="116"/>
      <c r="C5" s="116"/>
      <c r="D5" s="113" t="s">
        <v>270</v>
      </c>
      <c r="E5" s="143"/>
      <c r="F5" s="143"/>
      <c r="G5" s="182" t="s">
        <v>141</v>
      </c>
      <c r="H5" s="182"/>
      <c r="I5" s="123">
        <f>6*1*5</f>
        <v>30</v>
      </c>
      <c r="K5" s="106"/>
      <c r="L5" s="106"/>
      <c r="M5" s="106"/>
      <c r="N5" s="106"/>
    </row>
    <row r="6" spans="1:14" ht="13.5" customHeight="1">
      <c r="A6" s="145" t="s">
        <v>137</v>
      </c>
      <c r="B6" s="117"/>
      <c r="C6" s="112"/>
      <c r="D6" s="110" t="s">
        <v>246</v>
      </c>
      <c r="E6" s="114"/>
      <c r="F6" s="114"/>
      <c r="G6" s="182" t="s">
        <v>135</v>
      </c>
      <c r="H6" s="141" t="s">
        <v>5</v>
      </c>
      <c r="I6" s="124">
        <v>0.2</v>
      </c>
      <c r="K6" s="106"/>
      <c r="L6" s="106"/>
      <c r="M6" s="106"/>
      <c r="N6" s="106"/>
    </row>
    <row r="7" spans="1:14" ht="25.5" customHeight="1">
      <c r="A7" s="110" t="s">
        <v>138</v>
      </c>
      <c r="B7" s="111"/>
      <c r="C7" s="112"/>
      <c r="D7" s="110"/>
      <c r="E7" s="114"/>
      <c r="F7" s="114"/>
      <c r="G7" s="182"/>
      <c r="H7" s="141" t="s">
        <v>6</v>
      </c>
      <c r="I7" s="125">
        <v>0</v>
      </c>
      <c r="K7" s="106"/>
      <c r="L7" s="106"/>
      <c r="M7" s="106"/>
      <c r="N7" s="106"/>
    </row>
    <row r="8" spans="1:9" ht="14.25" customHeight="1">
      <c r="A8" s="110" t="s">
        <v>139</v>
      </c>
      <c r="B8" s="111"/>
      <c r="C8" s="112"/>
      <c r="D8" s="110" t="s">
        <v>241</v>
      </c>
      <c r="E8" s="114"/>
      <c r="F8" s="114"/>
      <c r="G8" s="182"/>
      <c r="H8" s="141" t="s">
        <v>7</v>
      </c>
      <c r="I8" s="124">
        <v>0.4</v>
      </c>
    </row>
    <row r="9" spans="1:9" ht="24.75" customHeight="1">
      <c r="A9" s="110" t="s">
        <v>140</v>
      </c>
      <c r="B9" s="111"/>
      <c r="C9" s="112"/>
      <c r="D9" s="113" t="s">
        <v>256</v>
      </c>
      <c r="E9" s="114"/>
      <c r="F9" s="114"/>
      <c r="G9" s="182"/>
      <c r="H9" s="141" t="s">
        <v>6</v>
      </c>
      <c r="I9" s="141">
        <v>0</v>
      </c>
    </row>
    <row r="10" spans="1:10" ht="23.25" customHeight="1">
      <c r="A10" s="192" t="s">
        <v>8</v>
      </c>
      <c r="B10" s="193"/>
      <c r="C10" s="193"/>
      <c r="D10" s="193"/>
      <c r="E10" s="193"/>
      <c r="F10" s="193"/>
      <c r="G10" s="141"/>
      <c r="H10" s="141">
        <v>210</v>
      </c>
      <c r="I10" s="122">
        <v>1467.15</v>
      </c>
      <c r="J10"/>
    </row>
    <row r="11" spans="1:10" ht="15" customHeight="1">
      <c r="A11" s="184" t="s">
        <v>9</v>
      </c>
      <c r="B11" s="194"/>
      <c r="C11" s="194"/>
      <c r="D11" s="194"/>
      <c r="E11" s="194"/>
      <c r="F11" s="194"/>
      <c r="G11" s="141" t="str">
        <f>D9</f>
        <v>Passo Fundo</v>
      </c>
      <c r="H11" s="141" t="s">
        <v>11</v>
      </c>
      <c r="I11" s="169">
        <v>0.02</v>
      </c>
      <c r="J11"/>
    </row>
    <row r="12" spans="1:12" s="1" customFormat="1" ht="15" customHeight="1">
      <c r="A12" s="184" t="s">
        <v>248</v>
      </c>
      <c r="B12" s="194"/>
      <c r="C12" s="194"/>
      <c r="D12" s="194"/>
      <c r="E12" s="194"/>
      <c r="F12" s="194"/>
      <c r="G12" s="141"/>
      <c r="H12" s="141"/>
      <c r="I12" s="124">
        <v>0.37</v>
      </c>
      <c r="J12"/>
      <c r="K12" s="5"/>
      <c r="L12" s="5"/>
    </row>
    <row r="13" spans="1:10" ht="15" customHeight="1">
      <c r="A13" s="195" t="s">
        <v>242</v>
      </c>
      <c r="B13" s="196"/>
      <c r="C13" s="196"/>
      <c r="D13" s="196"/>
      <c r="E13" s="196"/>
      <c r="F13" s="196"/>
      <c r="G13" s="182" t="s">
        <v>16</v>
      </c>
      <c r="H13" s="141" t="s">
        <v>12</v>
      </c>
      <c r="I13" s="126">
        <v>3.65</v>
      </c>
      <c r="J13"/>
    </row>
    <row r="14" spans="1:10" ht="15">
      <c r="A14" s="197"/>
      <c r="B14" s="198"/>
      <c r="C14" s="198"/>
      <c r="D14" s="198"/>
      <c r="E14" s="198"/>
      <c r="F14" s="198"/>
      <c r="G14" s="182"/>
      <c r="H14" s="141" t="s">
        <v>13</v>
      </c>
      <c r="I14" s="141">
        <v>5</v>
      </c>
      <c r="J14"/>
    </row>
    <row r="15" spans="1:9" ht="11.25">
      <c r="A15" s="197"/>
      <c r="B15" s="198"/>
      <c r="C15" s="198"/>
      <c r="D15" s="198"/>
      <c r="E15" s="198"/>
      <c r="F15" s="198"/>
      <c r="G15" s="182"/>
      <c r="H15" s="141" t="s">
        <v>14</v>
      </c>
      <c r="I15" s="141">
        <v>2</v>
      </c>
    </row>
    <row r="16" spans="1:9" ht="11.25">
      <c r="A16" s="192"/>
      <c r="B16" s="193"/>
      <c r="C16" s="193"/>
      <c r="D16" s="193"/>
      <c r="E16" s="193"/>
      <c r="F16" s="193"/>
      <c r="G16" s="182"/>
      <c r="H16" s="141" t="s">
        <v>15</v>
      </c>
      <c r="I16" s="124">
        <v>0.06</v>
      </c>
    </row>
    <row r="17" spans="1:9" ht="11.25" customHeight="1">
      <c r="A17" s="183" t="s">
        <v>244</v>
      </c>
      <c r="B17" s="183"/>
      <c r="C17" s="183"/>
      <c r="D17" s="183"/>
      <c r="E17" s="183"/>
      <c r="F17" s="184"/>
      <c r="G17" s="182" t="s">
        <v>16</v>
      </c>
      <c r="H17" s="141" t="s">
        <v>12</v>
      </c>
      <c r="I17" s="126">
        <v>19.89</v>
      </c>
    </row>
    <row r="18" spans="1:9" ht="11.25" customHeight="1">
      <c r="A18" s="183"/>
      <c r="B18" s="183"/>
      <c r="C18" s="183"/>
      <c r="D18" s="183"/>
      <c r="E18" s="183"/>
      <c r="F18" s="184"/>
      <c r="G18" s="182"/>
      <c r="H18" s="141" t="s">
        <v>13</v>
      </c>
      <c r="I18" s="125">
        <f>I14</f>
        <v>5</v>
      </c>
    </row>
    <row r="19" spans="1:9" ht="11.25" customHeight="1">
      <c r="A19" s="183"/>
      <c r="B19" s="183"/>
      <c r="C19" s="183"/>
      <c r="D19" s="183"/>
      <c r="E19" s="183"/>
      <c r="F19" s="184"/>
      <c r="G19" s="182"/>
      <c r="H19" s="141" t="s">
        <v>17</v>
      </c>
      <c r="I19" s="125">
        <v>1</v>
      </c>
    </row>
    <row r="20" spans="1:9" ht="11.25">
      <c r="A20" s="183"/>
      <c r="B20" s="183"/>
      <c r="C20" s="183"/>
      <c r="D20" s="183"/>
      <c r="E20" s="183"/>
      <c r="F20" s="184"/>
      <c r="G20" s="182"/>
      <c r="H20" s="141" t="s">
        <v>15</v>
      </c>
      <c r="I20" s="127">
        <v>0.2</v>
      </c>
    </row>
    <row r="21" spans="1:9" ht="22.5">
      <c r="A21" s="183" t="s">
        <v>243</v>
      </c>
      <c r="B21" s="183"/>
      <c r="C21" s="183"/>
      <c r="D21" s="183"/>
      <c r="E21" s="183"/>
      <c r="F21" s="184"/>
      <c r="G21" s="141" t="s">
        <v>16</v>
      </c>
      <c r="H21" s="141" t="s">
        <v>18</v>
      </c>
      <c r="I21" s="126">
        <v>389.97</v>
      </c>
    </row>
    <row r="22" spans="1:9" ht="11.25">
      <c r="A22" s="183" t="s">
        <v>19</v>
      </c>
      <c r="B22" s="183"/>
      <c r="C22" s="183"/>
      <c r="D22" s="183"/>
      <c r="E22" s="183"/>
      <c r="F22" s="184"/>
      <c r="G22" s="141"/>
      <c r="H22" s="141" t="s">
        <v>11</v>
      </c>
      <c r="I22" s="127">
        <v>0.2</v>
      </c>
    </row>
    <row r="23" ht="4.5" customHeight="1"/>
    <row r="24" spans="1:9" ht="17.25" customHeight="1">
      <c r="A24" s="185" t="s">
        <v>20</v>
      </c>
      <c r="B24" s="185"/>
      <c r="C24" s="185"/>
      <c r="D24" s="185"/>
      <c r="E24" s="185"/>
      <c r="F24" s="185"/>
      <c r="G24" s="185"/>
      <c r="H24" s="185"/>
      <c r="I24" s="185"/>
    </row>
    <row r="25" spans="1:9" ht="45">
      <c r="A25" s="6" t="s">
        <v>21</v>
      </c>
      <c r="B25" s="186" t="s">
        <v>22</v>
      </c>
      <c r="C25" s="187"/>
      <c r="D25" s="187"/>
      <c r="E25" s="187"/>
      <c r="F25" s="187"/>
      <c r="G25" s="188"/>
      <c r="H25" s="6" t="s">
        <v>23</v>
      </c>
      <c r="I25" s="6" t="s">
        <v>24</v>
      </c>
    </row>
    <row r="26" spans="1:9" ht="15" customHeight="1">
      <c r="A26" s="142">
        <v>1</v>
      </c>
      <c r="B26" s="189" t="s">
        <v>25</v>
      </c>
      <c r="C26" s="190"/>
      <c r="D26" s="190"/>
      <c r="E26" s="190"/>
      <c r="F26" s="190"/>
      <c r="G26" s="191"/>
      <c r="H26" s="7">
        <f>I26/$I$32</f>
        <v>0.7299270072992701</v>
      </c>
      <c r="I26" s="8">
        <f>I10/H10*I5</f>
        <v>209.59285714285716</v>
      </c>
    </row>
    <row r="27" spans="1:10" ht="15" customHeight="1">
      <c r="A27" s="142">
        <v>2</v>
      </c>
      <c r="B27" s="189" t="s">
        <v>266</v>
      </c>
      <c r="C27" s="190"/>
      <c r="D27" s="190"/>
      <c r="E27" s="190"/>
      <c r="F27" s="190"/>
      <c r="G27" s="191"/>
      <c r="H27" s="7">
        <f>I27/$I$32</f>
        <v>0</v>
      </c>
      <c r="I27" s="148">
        <v>0</v>
      </c>
      <c r="J27" s="9"/>
    </row>
    <row r="28" spans="1:9" ht="15" customHeight="1">
      <c r="A28" s="142">
        <v>3</v>
      </c>
      <c r="B28" s="189" t="s">
        <v>26</v>
      </c>
      <c r="C28" s="190"/>
      <c r="D28" s="190"/>
      <c r="E28" s="190"/>
      <c r="F28" s="190"/>
      <c r="G28" s="191"/>
      <c r="H28" s="7">
        <f>I28/$I$32</f>
        <v>0</v>
      </c>
      <c r="I28" s="8">
        <v>0</v>
      </c>
    </row>
    <row r="29" spans="1:9" ht="15" customHeight="1">
      <c r="A29" s="199">
        <v>4</v>
      </c>
      <c r="B29" s="201" t="s">
        <v>227</v>
      </c>
      <c r="C29" s="201"/>
      <c r="D29" s="201"/>
      <c r="E29" s="201"/>
      <c r="F29" s="201"/>
      <c r="G29" s="201"/>
      <c r="H29" s="7">
        <f>I29/$I$32</f>
        <v>0</v>
      </c>
      <c r="I29" s="8">
        <f>I6*I7*I10</f>
        <v>0</v>
      </c>
    </row>
    <row r="30" spans="1:9" ht="15" customHeight="1">
      <c r="A30" s="200"/>
      <c r="B30" s="202" t="s">
        <v>226</v>
      </c>
      <c r="C30" s="203"/>
      <c r="D30" s="203"/>
      <c r="E30" s="203"/>
      <c r="F30" s="203"/>
      <c r="G30" s="204"/>
      <c r="H30" s="7">
        <f>I30/$I$32</f>
        <v>0</v>
      </c>
      <c r="I30" s="8">
        <f>(I8*I10*I9)</f>
        <v>0</v>
      </c>
    </row>
    <row r="31" spans="1:9" ht="15" customHeight="1">
      <c r="A31" s="142">
        <v>5</v>
      </c>
      <c r="B31" s="189" t="s">
        <v>249</v>
      </c>
      <c r="C31" s="190"/>
      <c r="D31" s="190"/>
      <c r="E31" s="190"/>
      <c r="F31" s="190"/>
      <c r="G31" s="191"/>
      <c r="H31" s="7">
        <f>I31/$I$32</f>
        <v>0.27007299270072993</v>
      </c>
      <c r="I31" s="8">
        <f>I26*I12</f>
        <v>77.54935714285715</v>
      </c>
    </row>
    <row r="32" spans="1:10" s="12" customFormat="1" ht="15" customHeight="1">
      <c r="A32" s="205" t="s">
        <v>27</v>
      </c>
      <c r="B32" s="206"/>
      <c r="C32" s="206"/>
      <c r="D32" s="206"/>
      <c r="E32" s="206"/>
      <c r="F32" s="206"/>
      <c r="G32" s="207"/>
      <c r="H32" s="10">
        <f>SUM(H26:H31)</f>
        <v>1</v>
      </c>
      <c r="I32" s="149">
        <f>SUM(I26:I31)</f>
        <v>287.1422142857143</v>
      </c>
      <c r="J32" s="11"/>
    </row>
    <row r="33" ht="4.5" customHeight="1"/>
    <row r="34" spans="1:9" ht="33.75" customHeight="1">
      <c r="A34" s="6" t="s">
        <v>28</v>
      </c>
      <c r="B34" s="186" t="s">
        <v>29</v>
      </c>
      <c r="C34" s="187"/>
      <c r="D34" s="187"/>
      <c r="E34" s="187"/>
      <c r="F34" s="187"/>
      <c r="G34" s="188"/>
      <c r="H34" s="6" t="s">
        <v>23</v>
      </c>
      <c r="I34" s="6" t="s">
        <v>24</v>
      </c>
    </row>
    <row r="35" spans="1:9" ht="15" customHeight="1">
      <c r="A35" s="142">
        <v>1</v>
      </c>
      <c r="B35" s="189" t="s">
        <v>30</v>
      </c>
      <c r="C35" s="190"/>
      <c r="D35" s="190"/>
      <c r="E35" s="190"/>
      <c r="F35" s="190"/>
      <c r="G35" s="191"/>
      <c r="H35" s="7">
        <v>0.2</v>
      </c>
      <c r="I35" s="8">
        <f>$I$32*H35</f>
        <v>57.42844285714287</v>
      </c>
    </row>
    <row r="36" spans="1:9" ht="15" customHeight="1">
      <c r="A36" s="142">
        <v>2</v>
      </c>
      <c r="B36" s="189" t="s">
        <v>31</v>
      </c>
      <c r="C36" s="190"/>
      <c r="D36" s="190"/>
      <c r="E36" s="190"/>
      <c r="F36" s="190"/>
      <c r="G36" s="191"/>
      <c r="H36" s="7">
        <v>0.015</v>
      </c>
      <c r="I36" s="8">
        <f aca="true" t="shared" si="0" ref="I36:I42">$I$32*H36</f>
        <v>4.307133214285715</v>
      </c>
    </row>
    <row r="37" spans="1:9" ht="15" customHeight="1">
      <c r="A37" s="142">
        <v>3</v>
      </c>
      <c r="B37" s="189" t="s">
        <v>32</v>
      </c>
      <c r="C37" s="190"/>
      <c r="D37" s="190"/>
      <c r="E37" s="190"/>
      <c r="F37" s="190"/>
      <c r="G37" s="191"/>
      <c r="H37" s="7">
        <v>0.01</v>
      </c>
      <c r="I37" s="8">
        <f t="shared" si="0"/>
        <v>2.8714221428571434</v>
      </c>
    </row>
    <row r="38" spans="1:9" ht="15" customHeight="1">
      <c r="A38" s="142">
        <v>4</v>
      </c>
      <c r="B38" s="189" t="s">
        <v>33</v>
      </c>
      <c r="C38" s="190"/>
      <c r="D38" s="190"/>
      <c r="E38" s="190"/>
      <c r="F38" s="190"/>
      <c r="G38" s="191"/>
      <c r="H38" s="7">
        <v>0.002</v>
      </c>
      <c r="I38" s="8">
        <f>$I$32*H38</f>
        <v>0.5742844285714287</v>
      </c>
    </row>
    <row r="39" spans="1:9" ht="15" customHeight="1">
      <c r="A39" s="142">
        <v>5</v>
      </c>
      <c r="B39" s="189" t="s">
        <v>34</v>
      </c>
      <c r="C39" s="190"/>
      <c r="D39" s="190"/>
      <c r="E39" s="190"/>
      <c r="F39" s="190"/>
      <c r="G39" s="191"/>
      <c r="H39" s="7">
        <v>0.025</v>
      </c>
      <c r="I39" s="8">
        <f t="shared" si="0"/>
        <v>7.178555357142859</v>
      </c>
    </row>
    <row r="40" spans="1:9" ht="15" customHeight="1">
      <c r="A40" s="142">
        <v>6</v>
      </c>
      <c r="B40" s="189" t="s">
        <v>35</v>
      </c>
      <c r="C40" s="190"/>
      <c r="D40" s="190"/>
      <c r="E40" s="190"/>
      <c r="F40" s="190"/>
      <c r="G40" s="191"/>
      <c r="H40" s="7">
        <v>0.08</v>
      </c>
      <c r="I40" s="8">
        <f>$I$32*H40</f>
        <v>22.971377142857147</v>
      </c>
    </row>
    <row r="41" spans="1:9" ht="15" customHeight="1">
      <c r="A41" s="142">
        <v>7</v>
      </c>
      <c r="B41" s="189" t="s">
        <v>36</v>
      </c>
      <c r="C41" s="190"/>
      <c r="D41" s="190"/>
      <c r="E41" s="190"/>
      <c r="F41" s="190"/>
      <c r="G41" s="191"/>
      <c r="H41" s="7">
        <v>0.03</v>
      </c>
      <c r="I41" s="8">
        <f t="shared" si="0"/>
        <v>8.61426642857143</v>
      </c>
    </row>
    <row r="42" spans="1:9" ht="15" customHeight="1">
      <c r="A42" s="142">
        <v>8</v>
      </c>
      <c r="B42" s="189" t="s">
        <v>37</v>
      </c>
      <c r="C42" s="190"/>
      <c r="D42" s="190"/>
      <c r="E42" s="190"/>
      <c r="F42" s="190"/>
      <c r="G42" s="191"/>
      <c r="H42" s="7">
        <v>0.006</v>
      </c>
      <c r="I42" s="8">
        <f t="shared" si="0"/>
        <v>1.722853285714286</v>
      </c>
    </row>
    <row r="43" spans="1:10" s="12" customFormat="1" ht="15" customHeight="1">
      <c r="A43" s="205" t="s">
        <v>38</v>
      </c>
      <c r="B43" s="206"/>
      <c r="C43" s="206"/>
      <c r="D43" s="206"/>
      <c r="E43" s="206"/>
      <c r="F43" s="206"/>
      <c r="G43" s="207"/>
      <c r="H43" s="10">
        <f>SUM(H35:H42)</f>
        <v>0.3680000000000001</v>
      </c>
      <c r="I43" s="149">
        <f>I35+I36+I37+I38+I39+I40+I41+I42</f>
        <v>105.66833485714287</v>
      </c>
      <c r="J43" s="11"/>
    </row>
    <row r="44" spans="1:9" ht="15" customHeight="1">
      <c r="A44" s="208" t="s">
        <v>39</v>
      </c>
      <c r="B44" s="208"/>
      <c r="C44" s="208"/>
      <c r="D44" s="208"/>
      <c r="E44" s="208"/>
      <c r="F44" s="208"/>
      <c r="G44" s="208"/>
      <c r="H44" s="208"/>
      <c r="I44" s="208"/>
    </row>
    <row r="45" spans="1:16" ht="30.75" customHeight="1">
      <c r="A45" s="209" t="s">
        <v>228</v>
      </c>
      <c r="B45" s="209"/>
      <c r="C45" s="209"/>
      <c r="D45" s="209"/>
      <c r="E45" s="209"/>
      <c r="F45" s="209"/>
      <c r="G45" s="209"/>
      <c r="H45" s="209"/>
      <c r="I45" s="209"/>
      <c r="J45"/>
      <c r="K45"/>
      <c r="L45"/>
      <c r="M45"/>
      <c r="N45"/>
      <c r="O45"/>
      <c r="P45"/>
    </row>
    <row r="46" spans="1:9" ht="33.75" customHeight="1">
      <c r="A46" s="6" t="s">
        <v>40</v>
      </c>
      <c r="B46" s="186" t="s">
        <v>41</v>
      </c>
      <c r="C46" s="187"/>
      <c r="D46" s="187"/>
      <c r="E46" s="187"/>
      <c r="F46" s="187"/>
      <c r="G46" s="188"/>
      <c r="H46" s="6" t="s">
        <v>23</v>
      </c>
      <c r="I46" s="6" t="s">
        <v>24</v>
      </c>
    </row>
    <row r="47" spans="1:9" ht="15" customHeight="1">
      <c r="A47" s="142">
        <v>1</v>
      </c>
      <c r="B47" s="189" t="s">
        <v>42</v>
      </c>
      <c r="C47" s="190"/>
      <c r="D47" s="190"/>
      <c r="E47" s="190"/>
      <c r="F47" s="190"/>
      <c r="G47" s="191"/>
      <c r="H47" s="7">
        <v>0.1111</v>
      </c>
      <c r="I47" s="8">
        <f>$I$32*H47</f>
        <v>31.90150000714286</v>
      </c>
    </row>
    <row r="48" spans="1:9" ht="15" customHeight="1">
      <c r="A48" s="142">
        <v>2</v>
      </c>
      <c r="B48" s="189" t="s">
        <v>43</v>
      </c>
      <c r="C48" s="190"/>
      <c r="D48" s="190"/>
      <c r="E48" s="190"/>
      <c r="F48" s="190"/>
      <c r="G48" s="191"/>
      <c r="H48" s="7">
        <v>0.02047</v>
      </c>
      <c r="I48" s="8">
        <f aca="true" t="shared" si="1" ref="I48:I53">$I$32*H48</f>
        <v>5.877801126428571</v>
      </c>
    </row>
    <row r="49" spans="1:9" ht="15" customHeight="1">
      <c r="A49" s="142">
        <v>3</v>
      </c>
      <c r="B49" s="189" t="s">
        <v>44</v>
      </c>
      <c r="C49" s="190"/>
      <c r="D49" s="190"/>
      <c r="E49" s="190"/>
      <c r="F49" s="190"/>
      <c r="G49" s="191"/>
      <c r="H49" s="7">
        <v>0.012123</v>
      </c>
      <c r="I49" s="8">
        <f t="shared" si="1"/>
        <v>3.4810250637857147</v>
      </c>
    </row>
    <row r="50" spans="1:9" ht="15" customHeight="1">
      <c r="A50" s="142">
        <v>4</v>
      </c>
      <c r="B50" s="189" t="s">
        <v>45</v>
      </c>
      <c r="C50" s="190"/>
      <c r="D50" s="190"/>
      <c r="E50" s="190"/>
      <c r="F50" s="190"/>
      <c r="G50" s="191"/>
      <c r="H50" s="7">
        <v>0.011436</v>
      </c>
      <c r="I50" s="8">
        <f>$I$32*H50</f>
        <v>3.283758362571429</v>
      </c>
    </row>
    <row r="51" spans="1:9" ht="15" customHeight="1">
      <c r="A51" s="142">
        <v>5</v>
      </c>
      <c r="B51" s="189" t="s">
        <v>46</v>
      </c>
      <c r="C51" s="190"/>
      <c r="D51" s="190"/>
      <c r="E51" s="190"/>
      <c r="F51" s="190"/>
      <c r="G51" s="191"/>
      <c r="H51" s="7">
        <v>0.000174</v>
      </c>
      <c r="I51" s="8">
        <f t="shared" si="1"/>
        <v>0.04996274528571429</v>
      </c>
    </row>
    <row r="52" spans="1:9" ht="15" customHeight="1">
      <c r="A52" s="142">
        <v>6</v>
      </c>
      <c r="B52" s="189" t="s">
        <v>47</v>
      </c>
      <c r="C52" s="190"/>
      <c r="D52" s="190"/>
      <c r="E52" s="190"/>
      <c r="F52" s="190"/>
      <c r="G52" s="191"/>
      <c r="H52" s="7">
        <v>0.000442</v>
      </c>
      <c r="I52" s="8">
        <f t="shared" si="1"/>
        <v>0.12691685871428574</v>
      </c>
    </row>
    <row r="53" spans="1:9" ht="15" customHeight="1">
      <c r="A53" s="142">
        <v>7</v>
      </c>
      <c r="B53" s="189" t="s">
        <v>48</v>
      </c>
      <c r="C53" s="190"/>
      <c r="D53" s="190"/>
      <c r="E53" s="190"/>
      <c r="F53" s="190"/>
      <c r="G53" s="191"/>
      <c r="H53" s="7">
        <v>0.000185</v>
      </c>
      <c r="I53" s="8">
        <f t="shared" si="1"/>
        <v>0.05312130964285715</v>
      </c>
    </row>
    <row r="54" spans="1:9" ht="15" customHeight="1">
      <c r="A54" s="142">
        <v>8</v>
      </c>
      <c r="B54" s="189" t="s">
        <v>49</v>
      </c>
      <c r="C54" s="190"/>
      <c r="D54" s="190"/>
      <c r="E54" s="190"/>
      <c r="F54" s="190"/>
      <c r="G54" s="191"/>
      <c r="H54" s="7">
        <v>0.09079</v>
      </c>
      <c r="I54" s="8">
        <f>$I$32*H54</f>
        <v>26.069641635</v>
      </c>
    </row>
    <row r="55" spans="1:10" s="12" customFormat="1" ht="15" customHeight="1">
      <c r="A55" s="205" t="s">
        <v>50</v>
      </c>
      <c r="B55" s="206"/>
      <c r="C55" s="206"/>
      <c r="D55" s="206"/>
      <c r="E55" s="206"/>
      <c r="F55" s="206"/>
      <c r="G55" s="207"/>
      <c r="H55" s="10">
        <f>SUM(H47:H54)</f>
        <v>0.24672</v>
      </c>
      <c r="I55" s="149">
        <f>I47+I48+I49+I50+I51+I52+I53+I54</f>
        <v>70.84372710857143</v>
      </c>
      <c r="J55" s="11"/>
    </row>
    <row r="56" spans="1:9" ht="11.25" customHeight="1">
      <c r="A56" s="13" t="s">
        <v>51</v>
      </c>
      <c r="B56" s="210" t="s">
        <v>52</v>
      </c>
      <c r="C56" s="210"/>
      <c r="D56" s="210"/>
      <c r="E56" s="210"/>
      <c r="F56" s="210"/>
      <c r="G56" s="210"/>
      <c r="H56" s="210"/>
      <c r="I56" s="210"/>
    </row>
    <row r="57" spans="1:9" ht="15" customHeight="1">
      <c r="A57" s="13" t="s">
        <v>53</v>
      </c>
      <c r="B57" s="211" t="s">
        <v>54</v>
      </c>
      <c r="C57" s="211"/>
      <c r="D57" s="211"/>
      <c r="E57" s="211"/>
      <c r="F57" s="211"/>
      <c r="G57" s="211"/>
      <c r="H57" s="211"/>
      <c r="I57" s="211"/>
    </row>
    <row r="58" spans="1:9" ht="33.75" customHeight="1">
      <c r="A58" s="6" t="s">
        <v>55</v>
      </c>
      <c r="B58" s="186" t="s">
        <v>56</v>
      </c>
      <c r="C58" s="187"/>
      <c r="D58" s="187"/>
      <c r="E58" s="187"/>
      <c r="F58" s="187"/>
      <c r="G58" s="188"/>
      <c r="H58" s="6" t="s">
        <v>23</v>
      </c>
      <c r="I58" s="6" t="s">
        <v>24</v>
      </c>
    </row>
    <row r="59" spans="1:9" ht="15" customHeight="1">
      <c r="A59" s="142">
        <v>1</v>
      </c>
      <c r="B59" s="189" t="s">
        <v>57</v>
      </c>
      <c r="C59" s="190"/>
      <c r="D59" s="190"/>
      <c r="E59" s="190"/>
      <c r="F59" s="190"/>
      <c r="G59" s="191"/>
      <c r="H59" s="7">
        <v>0.023627</v>
      </c>
      <c r="I59" s="8">
        <f>$I$32*H59</f>
        <v>6.784309096928572</v>
      </c>
    </row>
    <row r="60" spans="1:9" ht="15" customHeight="1">
      <c r="A60" s="142">
        <v>2</v>
      </c>
      <c r="B60" s="189" t="s">
        <v>58</v>
      </c>
      <c r="C60" s="190"/>
      <c r="D60" s="190"/>
      <c r="E60" s="190"/>
      <c r="F60" s="190"/>
      <c r="G60" s="191"/>
      <c r="H60" s="7">
        <v>0.001717</v>
      </c>
      <c r="I60" s="8">
        <f>$I$32*H60</f>
        <v>0.4930231819285715</v>
      </c>
    </row>
    <row r="61" spans="1:9" ht="15" customHeight="1">
      <c r="A61" s="142">
        <v>3</v>
      </c>
      <c r="B61" s="189" t="s">
        <v>59</v>
      </c>
      <c r="C61" s="190"/>
      <c r="D61" s="190"/>
      <c r="E61" s="190"/>
      <c r="F61" s="190"/>
      <c r="G61" s="191"/>
      <c r="H61" s="7">
        <v>0.011813</v>
      </c>
      <c r="I61" s="8">
        <f>$I$32*H61</f>
        <v>3.392010977357143</v>
      </c>
    </row>
    <row r="62" spans="1:10" s="12" customFormat="1" ht="15" customHeight="1">
      <c r="A62" s="205" t="s">
        <v>60</v>
      </c>
      <c r="B62" s="206"/>
      <c r="C62" s="206"/>
      <c r="D62" s="206"/>
      <c r="E62" s="206"/>
      <c r="F62" s="206"/>
      <c r="G62" s="207"/>
      <c r="H62" s="10">
        <f>SUM(H59:H61)</f>
        <v>0.037156999999999996</v>
      </c>
      <c r="I62" s="149">
        <f>I59+I60+I61</f>
        <v>10.669343256214287</v>
      </c>
      <c r="J62" s="11"/>
    </row>
    <row r="63" ht="4.5" customHeight="1"/>
    <row r="64" spans="1:9" ht="45">
      <c r="A64" s="6" t="s">
        <v>61</v>
      </c>
      <c r="B64" s="186" t="s">
        <v>62</v>
      </c>
      <c r="C64" s="187"/>
      <c r="D64" s="187"/>
      <c r="E64" s="187"/>
      <c r="F64" s="187"/>
      <c r="G64" s="188"/>
      <c r="H64" s="6" t="s">
        <v>23</v>
      </c>
      <c r="I64" s="6" t="s">
        <v>24</v>
      </c>
    </row>
    <row r="65" spans="1:9" ht="15" customHeight="1">
      <c r="A65" s="142">
        <v>1</v>
      </c>
      <c r="B65" s="189" t="s">
        <v>63</v>
      </c>
      <c r="C65" s="190"/>
      <c r="D65" s="190"/>
      <c r="E65" s="190"/>
      <c r="F65" s="190"/>
      <c r="G65" s="191"/>
      <c r="H65" s="7">
        <f>(H43*H55)</f>
        <v>0.09079296000000002</v>
      </c>
      <c r="I65" s="8">
        <f>$I$32*H65</f>
        <v>26.070491575954293</v>
      </c>
    </row>
    <row r="66" spans="1:11" s="12" customFormat="1" ht="15" customHeight="1">
      <c r="A66" s="205" t="s">
        <v>64</v>
      </c>
      <c r="B66" s="206"/>
      <c r="C66" s="206"/>
      <c r="D66" s="206"/>
      <c r="E66" s="206"/>
      <c r="F66" s="206"/>
      <c r="G66" s="207"/>
      <c r="H66" s="10">
        <f>SUM(H65:H65)</f>
        <v>0.09079296000000002</v>
      </c>
      <c r="I66" s="149">
        <f>I65</f>
        <v>26.070491575954293</v>
      </c>
      <c r="J66" s="11"/>
      <c r="K66" s="14"/>
    </row>
    <row r="67" ht="4.5" customHeight="1">
      <c r="J67" s="15"/>
    </row>
    <row r="68" spans="1:10" s="12" customFormat="1" ht="12">
      <c r="A68" s="214" t="s">
        <v>65</v>
      </c>
      <c r="B68" s="214"/>
      <c r="C68" s="214"/>
      <c r="D68" s="214"/>
      <c r="E68" s="214"/>
      <c r="F68" s="214"/>
      <c r="G68" s="214"/>
      <c r="H68" s="16">
        <f>H43+H55+H62+H66</f>
        <v>0.7426699600000002</v>
      </c>
      <c r="I68" s="17">
        <f>I43+I55+I62+I66</f>
        <v>213.25189679788286</v>
      </c>
      <c r="J68" s="11"/>
    </row>
    <row r="69" ht="4.5" customHeight="1"/>
    <row r="70" spans="1:9" ht="45">
      <c r="A70" s="6" t="s">
        <v>66</v>
      </c>
      <c r="B70" s="186" t="s">
        <v>67</v>
      </c>
      <c r="C70" s="187"/>
      <c r="D70" s="187"/>
      <c r="E70" s="187"/>
      <c r="F70" s="187"/>
      <c r="G70" s="188"/>
      <c r="H70" s="6" t="s">
        <v>23</v>
      </c>
      <c r="I70" s="6" t="s">
        <v>24</v>
      </c>
    </row>
    <row r="71" spans="1:9" ht="15" customHeight="1">
      <c r="A71" s="142">
        <v>1</v>
      </c>
      <c r="B71" s="189" t="s">
        <v>247</v>
      </c>
      <c r="C71" s="190"/>
      <c r="D71" s="190"/>
      <c r="E71" s="190"/>
      <c r="F71" s="190"/>
      <c r="G71" s="191"/>
      <c r="H71" s="7">
        <f>I71/$I$32</f>
        <v>0.2770752471833892</v>
      </c>
      <c r="I71" s="8">
        <f>I82</f>
        <v>79.56</v>
      </c>
    </row>
    <row r="72" spans="1:9" ht="15" customHeight="1">
      <c r="A72" s="142">
        <v>2</v>
      </c>
      <c r="B72" s="189" t="s">
        <v>253</v>
      </c>
      <c r="C72" s="190"/>
      <c r="D72" s="190"/>
      <c r="E72" s="190"/>
      <c r="F72" s="190"/>
      <c r="G72" s="191"/>
      <c r="H72" s="7">
        <f>I72/$I$32</f>
        <v>0.08331909200791741</v>
      </c>
      <c r="I72" s="8">
        <f>I78</f>
        <v>23.92442857142857</v>
      </c>
    </row>
    <row r="73" spans="1:9" ht="15" customHeight="1">
      <c r="A73" s="142">
        <v>3</v>
      </c>
      <c r="B73" s="189" t="s">
        <v>254</v>
      </c>
      <c r="C73" s="190"/>
      <c r="D73" s="190"/>
      <c r="E73" s="190"/>
      <c r="F73" s="190"/>
      <c r="G73" s="191"/>
      <c r="H73" s="7">
        <f>I73/$I$32</f>
        <v>0.2611745227213769</v>
      </c>
      <c r="I73" s="8">
        <f>I86</f>
        <v>74.99423076923078</v>
      </c>
    </row>
    <row r="74" spans="1:10" ht="15" customHeight="1">
      <c r="A74" s="205" t="s">
        <v>68</v>
      </c>
      <c r="B74" s="206"/>
      <c r="C74" s="206"/>
      <c r="D74" s="206"/>
      <c r="E74" s="206"/>
      <c r="F74" s="206"/>
      <c r="G74" s="207"/>
      <c r="H74" s="10">
        <f>H71+H72+H73</f>
        <v>0.6215688619126836</v>
      </c>
      <c r="I74" s="149">
        <f>I71+I72+I73</f>
        <v>178.47865934065936</v>
      </c>
      <c r="J74" s="9"/>
    </row>
    <row r="75" spans="1:9" ht="4.5" customHeight="1">
      <c r="A75" s="18"/>
      <c r="B75" s="18"/>
      <c r="C75" s="18"/>
      <c r="D75" s="18"/>
      <c r="E75" s="18"/>
      <c r="F75" s="18"/>
      <c r="G75" s="18"/>
      <c r="H75" s="19"/>
      <c r="I75" s="20"/>
    </row>
    <row r="76" spans="1:9" ht="15" customHeight="1">
      <c r="A76" s="212" t="s">
        <v>69</v>
      </c>
      <c r="B76" s="212"/>
      <c r="C76" s="212"/>
      <c r="D76" s="212"/>
      <c r="E76" s="212"/>
      <c r="F76" s="212"/>
      <c r="G76" s="212"/>
      <c r="H76" s="212"/>
      <c r="I76" s="212"/>
    </row>
    <row r="77" spans="1:9" ht="24" customHeight="1">
      <c r="A77" s="183" t="s">
        <v>70</v>
      </c>
      <c r="B77" s="183"/>
      <c r="C77" s="142" t="s">
        <v>71</v>
      </c>
      <c r="D77" s="142" t="s">
        <v>72</v>
      </c>
      <c r="E77" s="142" t="s">
        <v>73</v>
      </c>
      <c r="F77" s="142" t="s">
        <v>74</v>
      </c>
      <c r="G77" s="142" t="s">
        <v>75</v>
      </c>
      <c r="H77" s="7" t="s">
        <v>76</v>
      </c>
      <c r="I77" s="8" t="s">
        <v>77</v>
      </c>
    </row>
    <row r="78" spans="1:9" ht="15" customHeight="1">
      <c r="A78" s="213">
        <f>I13</f>
        <v>3.65</v>
      </c>
      <c r="B78" s="183"/>
      <c r="C78" s="142">
        <f>I14</f>
        <v>5</v>
      </c>
      <c r="D78" s="142">
        <f>I15</f>
        <v>2</v>
      </c>
      <c r="E78" s="146">
        <f>A78*C78*D78</f>
        <v>36.5</v>
      </c>
      <c r="F78" s="146">
        <f>I26</f>
        <v>209.59285714285716</v>
      </c>
      <c r="G78" s="21">
        <f>I16</f>
        <v>0.06</v>
      </c>
      <c r="H78" s="146">
        <f>F78*G78</f>
        <v>12.575571428571429</v>
      </c>
      <c r="I78" s="8">
        <f>E78-H78</f>
        <v>23.92442857142857</v>
      </c>
    </row>
    <row r="79" spans="1:9" ht="4.5" customHeight="1">
      <c r="A79" s="22"/>
      <c r="B79" s="22"/>
      <c r="C79" s="22"/>
      <c r="D79" s="22"/>
      <c r="E79" s="23"/>
      <c r="F79" s="23"/>
      <c r="G79" s="24"/>
      <c r="H79" s="23"/>
      <c r="I79" s="25"/>
    </row>
    <row r="80" spans="1:9" ht="15" customHeight="1">
      <c r="A80" s="212" t="s">
        <v>238</v>
      </c>
      <c r="B80" s="212"/>
      <c r="C80" s="212"/>
      <c r="D80" s="212"/>
      <c r="E80" s="212"/>
      <c r="F80" s="212"/>
      <c r="G80" s="212"/>
      <c r="H80" s="212"/>
      <c r="I80" s="212"/>
    </row>
    <row r="81" spans="1:9" ht="23.25" customHeight="1">
      <c r="A81" s="183" t="s">
        <v>70</v>
      </c>
      <c r="B81" s="183"/>
      <c r="C81" s="142" t="s">
        <v>78</v>
      </c>
      <c r="D81" s="142" t="s">
        <v>72</v>
      </c>
      <c r="E81" s="142" t="s">
        <v>73</v>
      </c>
      <c r="F81" s="142" t="s">
        <v>74</v>
      </c>
      <c r="G81" s="142" t="s">
        <v>75</v>
      </c>
      <c r="H81" s="7" t="str">
        <f>H77</f>
        <v>Valor desconto</v>
      </c>
      <c r="I81" s="8" t="s">
        <v>77</v>
      </c>
    </row>
    <row r="82" spans="1:9" ht="15" customHeight="1">
      <c r="A82" s="218">
        <f>I17</f>
        <v>19.89</v>
      </c>
      <c r="B82" s="218"/>
      <c r="C82" s="26">
        <f>I18</f>
        <v>5</v>
      </c>
      <c r="D82" s="142">
        <f>I19</f>
        <v>1</v>
      </c>
      <c r="E82" s="146">
        <f>A82*C82*D82</f>
        <v>99.45</v>
      </c>
      <c r="F82" s="146">
        <f>E82</f>
        <v>99.45</v>
      </c>
      <c r="G82" s="150">
        <f>I20</f>
        <v>0.2</v>
      </c>
      <c r="H82" s="146">
        <f>F82*G82</f>
        <v>19.89</v>
      </c>
      <c r="I82" s="8">
        <f>E82-H82</f>
        <v>79.56</v>
      </c>
    </row>
    <row r="83" spans="1:9" ht="6" customHeight="1">
      <c r="A83" s="152"/>
      <c r="B83" s="152"/>
      <c r="C83" s="153"/>
      <c r="D83" s="144"/>
      <c r="E83" s="152"/>
      <c r="F83" s="152"/>
      <c r="G83" s="154"/>
      <c r="H83" s="152"/>
      <c r="I83" s="155"/>
    </row>
    <row r="84" spans="1:9" ht="15" customHeight="1">
      <c r="A84" s="212" t="s">
        <v>237</v>
      </c>
      <c r="B84" s="212"/>
      <c r="C84" s="212"/>
      <c r="D84" s="212"/>
      <c r="E84" s="212"/>
      <c r="F84" s="212"/>
      <c r="G84" s="212"/>
      <c r="H84" s="212"/>
      <c r="I84" s="212"/>
    </row>
    <row r="85" spans="1:9" ht="21" customHeight="1">
      <c r="A85" s="183" t="s">
        <v>70</v>
      </c>
      <c r="B85" s="183"/>
      <c r="C85" s="184" t="s">
        <v>245</v>
      </c>
      <c r="D85" s="223"/>
      <c r="E85" s="142" t="s">
        <v>73</v>
      </c>
      <c r="F85" s="142" t="s">
        <v>74</v>
      </c>
      <c r="G85" s="142" t="s">
        <v>75</v>
      </c>
      <c r="H85" s="7" t="str">
        <f>H81</f>
        <v>Valor desconto</v>
      </c>
      <c r="I85" s="8" t="s">
        <v>77</v>
      </c>
    </row>
    <row r="86" spans="1:9" ht="15" customHeight="1">
      <c r="A86" s="218">
        <f>I21</f>
        <v>389.97</v>
      </c>
      <c r="B86" s="218"/>
      <c r="C86" s="258">
        <f>5/26</f>
        <v>0.19230769230769232</v>
      </c>
      <c r="D86" s="259"/>
      <c r="E86" s="146">
        <f>A86*C86</f>
        <v>74.99423076923078</v>
      </c>
      <c r="F86" s="146">
        <f>E86</f>
        <v>74.99423076923078</v>
      </c>
      <c r="G86" s="150">
        <v>0</v>
      </c>
      <c r="H86" s="146">
        <f>F86*G86</f>
        <v>0</v>
      </c>
      <c r="I86" s="8">
        <f>E86-H86</f>
        <v>74.99423076923078</v>
      </c>
    </row>
    <row r="87" ht="4.5" customHeight="1"/>
    <row r="88" spans="1:12" ht="12" customHeight="1">
      <c r="A88" s="219" t="s">
        <v>79</v>
      </c>
      <c r="B88" s="219"/>
      <c r="C88" s="219"/>
      <c r="D88" s="219"/>
      <c r="E88" s="219"/>
      <c r="F88" s="219"/>
      <c r="G88" s="219"/>
      <c r="H88" s="27">
        <f>H32+H68+H74</f>
        <v>2.364238821912684</v>
      </c>
      <c r="I88" s="28">
        <f>I32+I68+I74</f>
        <v>678.8727704242565</v>
      </c>
      <c r="J88" s="9"/>
      <c r="L88" s="9"/>
    </row>
    <row r="89" spans="1:12" s="33" customFormat="1" ht="4.5" customHeight="1">
      <c r="A89" s="29"/>
      <c r="B89" s="29"/>
      <c r="C89" s="29"/>
      <c r="D89" s="29"/>
      <c r="E89" s="29"/>
      <c r="F89" s="29"/>
      <c r="G89" s="29"/>
      <c r="H89" s="30"/>
      <c r="I89" s="31"/>
      <c r="J89" s="32"/>
      <c r="L89" s="32"/>
    </row>
    <row r="90" spans="1:9" ht="11.25">
      <c r="A90" s="185" t="s">
        <v>80</v>
      </c>
      <c r="B90" s="185"/>
      <c r="C90" s="185"/>
      <c r="D90" s="185"/>
      <c r="E90" s="185"/>
      <c r="F90" s="185"/>
      <c r="G90" s="185"/>
      <c r="H90" s="185"/>
      <c r="I90" s="185"/>
    </row>
    <row r="91" spans="1:9" ht="45">
      <c r="A91" s="6" t="s">
        <v>21</v>
      </c>
      <c r="B91" s="186" t="s">
        <v>81</v>
      </c>
      <c r="C91" s="187"/>
      <c r="D91" s="187"/>
      <c r="E91" s="187"/>
      <c r="F91" s="187"/>
      <c r="G91" s="188"/>
      <c r="H91" s="6" t="s">
        <v>23</v>
      </c>
      <c r="I91" s="6" t="s">
        <v>24</v>
      </c>
    </row>
    <row r="92" spans="1:19" ht="15" customHeight="1">
      <c r="A92" s="142">
        <v>1</v>
      </c>
      <c r="B92" s="189" t="s">
        <v>82</v>
      </c>
      <c r="C92" s="190"/>
      <c r="D92" s="190"/>
      <c r="E92" s="190"/>
      <c r="F92" s="190"/>
      <c r="G92" s="191"/>
      <c r="H92" s="7">
        <f>I92/$I$103</f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42">
        <v>2</v>
      </c>
      <c r="B93" s="220" t="s">
        <v>215</v>
      </c>
      <c r="C93" s="221"/>
      <c r="D93" s="221"/>
      <c r="E93" s="221"/>
      <c r="F93" s="221"/>
      <c r="G93" s="222"/>
      <c r="H93" s="7">
        <f>I93/$I$103</f>
        <v>0</v>
      </c>
      <c r="I93" s="8">
        <v>0</v>
      </c>
      <c r="K93"/>
      <c r="L93"/>
      <c r="M93"/>
      <c r="N93"/>
      <c r="O93"/>
      <c r="P93"/>
      <c r="Q93"/>
      <c r="R93"/>
      <c r="S93"/>
    </row>
    <row r="94" spans="1:19" ht="15" customHeight="1">
      <c r="A94" s="142">
        <v>3</v>
      </c>
      <c r="B94" s="189" t="s">
        <v>83</v>
      </c>
      <c r="C94" s="190"/>
      <c r="D94" s="190"/>
      <c r="E94" s="190"/>
      <c r="F94" s="190"/>
      <c r="G94" s="191"/>
      <c r="H94" s="7">
        <f>I94/$I$103</f>
        <v>0</v>
      </c>
      <c r="I94" s="8">
        <v>0</v>
      </c>
      <c r="K94"/>
      <c r="L94"/>
      <c r="M94"/>
      <c r="N94"/>
      <c r="O94"/>
      <c r="P94"/>
      <c r="Q94"/>
      <c r="R94"/>
      <c r="S94"/>
    </row>
    <row r="95" spans="1:19" ht="15" customHeight="1">
      <c r="A95" s="142">
        <v>4</v>
      </c>
      <c r="B95" s="215" t="s">
        <v>216</v>
      </c>
      <c r="C95" s="216"/>
      <c r="D95" s="216"/>
      <c r="E95" s="216"/>
      <c r="F95" s="216"/>
      <c r="G95" s="217"/>
      <c r="H95" s="7">
        <f>I95/$I$103</f>
        <v>0</v>
      </c>
      <c r="I95" s="8">
        <v>0</v>
      </c>
      <c r="K95"/>
      <c r="L95"/>
      <c r="M95"/>
      <c r="N95"/>
      <c r="O95"/>
      <c r="P95"/>
      <c r="Q95"/>
      <c r="R95"/>
      <c r="S95"/>
    </row>
    <row r="96" spans="1:19" ht="15" customHeight="1">
      <c r="A96" s="142">
        <v>5</v>
      </c>
      <c r="B96" s="189" t="s">
        <v>84</v>
      </c>
      <c r="C96" s="190"/>
      <c r="D96" s="190"/>
      <c r="E96" s="190"/>
      <c r="F96" s="190"/>
      <c r="G96" s="191"/>
      <c r="H96" s="7">
        <f>I96/$I$103</f>
        <v>0</v>
      </c>
      <c r="I96" s="8">
        <v>0</v>
      </c>
      <c r="K96"/>
      <c r="L96"/>
      <c r="M96"/>
      <c r="N96"/>
      <c r="O96"/>
      <c r="P96"/>
      <c r="Q96"/>
      <c r="R96"/>
      <c r="S96"/>
    </row>
    <row r="97" spans="1:19" ht="15" customHeight="1">
      <c r="A97" s="142">
        <v>6</v>
      </c>
      <c r="B97" s="189" t="s">
        <v>85</v>
      </c>
      <c r="C97" s="190"/>
      <c r="D97" s="190"/>
      <c r="E97" s="190"/>
      <c r="F97" s="190"/>
      <c r="G97" s="191"/>
      <c r="H97" s="7">
        <f>I97/$I$103</f>
        <v>0</v>
      </c>
      <c r="I97" s="8">
        <v>0</v>
      </c>
      <c r="K97"/>
      <c r="L97"/>
      <c r="M97"/>
      <c r="N97"/>
      <c r="O97"/>
      <c r="P97"/>
      <c r="Q97"/>
      <c r="R97"/>
      <c r="S97"/>
    </row>
    <row r="98" spans="1:19" ht="15" customHeight="1">
      <c r="A98" s="205" t="s">
        <v>86</v>
      </c>
      <c r="B98" s="206"/>
      <c r="C98" s="206"/>
      <c r="D98" s="206"/>
      <c r="E98" s="206"/>
      <c r="F98" s="206"/>
      <c r="G98" s="207"/>
      <c r="H98" s="10">
        <f>H92+H93+H94+H95+H96+H97</f>
        <v>0</v>
      </c>
      <c r="I98" s="34">
        <f>I92+I93+I94+I95+I96+I97</f>
        <v>0</v>
      </c>
      <c r="J98" s="9"/>
      <c r="K98"/>
      <c r="L98"/>
      <c r="M98"/>
      <c r="N98"/>
      <c r="O98"/>
      <c r="P98"/>
      <c r="Q98"/>
      <c r="R98"/>
      <c r="S98"/>
    </row>
    <row r="99" spans="1:19" ht="30" customHeight="1">
      <c r="A99"/>
      <c r="B99" s="210" t="s">
        <v>217</v>
      </c>
      <c r="C99" s="210"/>
      <c r="D99" s="210"/>
      <c r="E99" s="210"/>
      <c r="F99" s="210"/>
      <c r="G99" s="210"/>
      <c r="H99" s="210"/>
      <c r="I99" s="210"/>
      <c r="K99"/>
      <c r="L99"/>
      <c r="M99"/>
      <c r="N99"/>
      <c r="O99"/>
      <c r="P99"/>
      <c r="Q99"/>
      <c r="R99"/>
      <c r="S99"/>
    </row>
    <row r="100" spans="1:9" ht="5.25" customHeight="1">
      <c r="A100"/>
      <c r="B100"/>
      <c r="C100"/>
      <c r="D100"/>
      <c r="E100"/>
      <c r="F100"/>
      <c r="G100"/>
      <c r="H100"/>
      <c r="I100"/>
    </row>
    <row r="101" spans="1:19" ht="48.75" customHeight="1">
      <c r="A101" s="226" t="s">
        <v>218</v>
      </c>
      <c r="B101" s="227"/>
      <c r="C101" s="227"/>
      <c r="D101" s="227"/>
      <c r="E101" s="228"/>
      <c r="F101" s="35">
        <v>0.2</v>
      </c>
      <c r="G101" s="36">
        <f>I103*F101</f>
        <v>130.9896683705656</v>
      </c>
      <c r="H101" s="37" t="s">
        <v>87</v>
      </c>
      <c r="I101" s="38">
        <f>I72</f>
        <v>23.92442857142857</v>
      </c>
      <c r="K101"/>
      <c r="L101"/>
      <c r="M101"/>
      <c r="N101"/>
      <c r="O101"/>
      <c r="P101"/>
      <c r="Q101"/>
      <c r="R101"/>
      <c r="S101"/>
    </row>
    <row r="102" spans="1:19" s="41" customFormat="1" ht="16.5" customHeight="1">
      <c r="A102" s="229" t="s">
        <v>88</v>
      </c>
      <c r="B102" s="229"/>
      <c r="C102" s="147" t="s">
        <v>89</v>
      </c>
      <c r="D102" s="147" t="s">
        <v>90</v>
      </c>
      <c r="E102" s="147" t="s">
        <v>91</v>
      </c>
      <c r="F102" s="147" t="s">
        <v>92</v>
      </c>
      <c r="G102" s="147" t="s">
        <v>93</v>
      </c>
      <c r="H102" s="37" t="s">
        <v>94</v>
      </c>
      <c r="I102" s="39" t="s">
        <v>95</v>
      </c>
      <c r="J102" s="40"/>
      <c r="K102"/>
      <c r="L102"/>
      <c r="M102"/>
      <c r="N102"/>
      <c r="O102"/>
      <c r="P102"/>
      <c r="Q102"/>
      <c r="R102"/>
      <c r="S102"/>
    </row>
    <row r="103" spans="1:19" ht="16.5" customHeight="1">
      <c r="A103" s="230">
        <f>I32</f>
        <v>287.1422142857143</v>
      </c>
      <c r="B103" s="230"/>
      <c r="C103" s="148">
        <f>I43</f>
        <v>105.66833485714287</v>
      </c>
      <c r="D103" s="148">
        <f>I55</f>
        <v>70.84372710857143</v>
      </c>
      <c r="E103" s="148">
        <f>I62</f>
        <v>10.669343256214287</v>
      </c>
      <c r="F103" s="148">
        <f>I66</f>
        <v>26.070491575954293</v>
      </c>
      <c r="G103" s="148">
        <f>I74</f>
        <v>178.47865934065936</v>
      </c>
      <c r="H103" s="148">
        <f>A103+C103+D103+E103+F103+G103</f>
        <v>678.8727704242566</v>
      </c>
      <c r="I103" s="148">
        <f>H103-I101</f>
        <v>654.948341852828</v>
      </c>
      <c r="J103" s="9"/>
      <c r="K103"/>
      <c r="L103"/>
      <c r="M103"/>
      <c r="N103"/>
      <c r="O103"/>
      <c r="P103"/>
      <c r="Q103"/>
      <c r="R103"/>
      <c r="S103"/>
    </row>
    <row r="104" spans="1:9" ht="4.5" customHeight="1">
      <c r="A104" s="13"/>
      <c r="B104" s="231"/>
      <c r="C104" s="231"/>
      <c r="D104" s="231"/>
      <c r="E104" s="231"/>
      <c r="F104" s="231"/>
      <c r="G104" s="231"/>
      <c r="H104" s="231"/>
      <c r="I104" s="231"/>
    </row>
    <row r="105" spans="1:9" ht="45">
      <c r="A105" s="6" t="s">
        <v>28</v>
      </c>
      <c r="B105" s="186" t="s">
        <v>96</v>
      </c>
      <c r="C105" s="187"/>
      <c r="D105" s="187"/>
      <c r="E105" s="187"/>
      <c r="F105" s="187"/>
      <c r="G105" s="188"/>
      <c r="H105" s="6" t="s">
        <v>23</v>
      </c>
      <c r="I105" s="6" t="s">
        <v>24</v>
      </c>
    </row>
    <row r="106" spans="1:9" ht="15" customHeight="1">
      <c r="A106" s="142">
        <v>1</v>
      </c>
      <c r="B106" s="189" t="s">
        <v>97</v>
      </c>
      <c r="C106" s="190"/>
      <c r="D106" s="190"/>
      <c r="E106" s="190"/>
      <c r="F106" s="190"/>
      <c r="G106" s="191"/>
      <c r="H106" s="7">
        <f>I106/$I$116</f>
        <v>0</v>
      </c>
      <c r="I106" s="8">
        <v>0</v>
      </c>
    </row>
    <row r="107" spans="1:9" ht="15" customHeight="1">
      <c r="A107" s="142">
        <v>2</v>
      </c>
      <c r="B107" s="189" t="s">
        <v>98</v>
      </c>
      <c r="C107" s="190"/>
      <c r="D107" s="190"/>
      <c r="E107" s="190"/>
      <c r="F107" s="190"/>
      <c r="G107" s="191"/>
      <c r="H107" s="7">
        <f>I107/$I$116</f>
        <v>0</v>
      </c>
      <c r="I107" s="8">
        <v>0</v>
      </c>
    </row>
    <row r="108" spans="1:9" ht="15" customHeight="1">
      <c r="A108" s="205" t="s">
        <v>99</v>
      </c>
      <c r="B108" s="206"/>
      <c r="C108" s="206"/>
      <c r="D108" s="206"/>
      <c r="E108" s="206"/>
      <c r="F108" s="206"/>
      <c r="G108" s="207"/>
      <c r="H108" s="10">
        <f>H106+H107</f>
        <v>0</v>
      </c>
      <c r="I108" s="149">
        <f>I106+I107</f>
        <v>0</v>
      </c>
    </row>
    <row r="109" ht="4.5" customHeight="1"/>
    <row r="110" spans="1:9" ht="45">
      <c r="A110" s="6" t="s">
        <v>40</v>
      </c>
      <c r="B110" s="186" t="s">
        <v>100</v>
      </c>
      <c r="C110" s="187"/>
      <c r="D110" s="187"/>
      <c r="E110" s="187"/>
      <c r="F110" s="187"/>
      <c r="G110" s="188"/>
      <c r="H110" s="6" t="s">
        <v>23</v>
      </c>
      <c r="I110" s="6" t="s">
        <v>24</v>
      </c>
    </row>
    <row r="111" spans="1:9" ht="15" customHeight="1">
      <c r="A111" s="142">
        <v>1</v>
      </c>
      <c r="B111" s="189" t="s">
        <v>100</v>
      </c>
      <c r="C111" s="190"/>
      <c r="D111" s="190"/>
      <c r="E111" s="190"/>
      <c r="F111" s="190"/>
      <c r="G111" s="191"/>
      <c r="H111" s="7">
        <f>I111/I116</f>
        <v>0</v>
      </c>
      <c r="I111" s="8">
        <v>0</v>
      </c>
    </row>
    <row r="112" spans="1:12" ht="15" customHeight="1">
      <c r="A112" s="205" t="s">
        <v>101</v>
      </c>
      <c r="B112" s="206"/>
      <c r="C112" s="206"/>
      <c r="D112" s="206"/>
      <c r="E112" s="206"/>
      <c r="F112" s="206"/>
      <c r="G112" s="207"/>
      <c r="H112" s="10">
        <f>H111</f>
        <v>0</v>
      </c>
      <c r="I112" s="149">
        <f>I111</f>
        <v>0</v>
      </c>
      <c r="J112" s="9"/>
      <c r="K112" s="9"/>
      <c r="L112" s="1"/>
    </row>
    <row r="113" spans="1:9" ht="4.5" customHeight="1">
      <c r="A113" s="18"/>
      <c r="B113" s="18"/>
      <c r="C113" s="18"/>
      <c r="D113" s="18"/>
      <c r="E113" s="18"/>
      <c r="F113" s="18"/>
      <c r="G113" s="18"/>
      <c r="H113" s="19"/>
      <c r="I113" s="20"/>
    </row>
    <row r="114" spans="1:12" ht="39" customHeight="1">
      <c r="A114" s="232" t="s">
        <v>102</v>
      </c>
      <c r="B114" s="232"/>
      <c r="C114" s="232"/>
      <c r="D114" s="232"/>
      <c r="E114" s="232"/>
      <c r="F114" s="35">
        <v>0.18</v>
      </c>
      <c r="G114" s="36">
        <f>I116*F114</f>
        <v>117.89070153350903</v>
      </c>
      <c r="H114" s="37" t="s">
        <v>87</v>
      </c>
      <c r="I114" s="38">
        <f>I72</f>
        <v>23.92442857142857</v>
      </c>
      <c r="L114" s="1"/>
    </row>
    <row r="115" spans="1:12" s="41" customFormat="1" ht="16.5" customHeight="1">
      <c r="A115" s="229" t="s">
        <v>88</v>
      </c>
      <c r="B115" s="229"/>
      <c r="C115" s="147" t="s">
        <v>89</v>
      </c>
      <c r="D115" s="147" t="s">
        <v>90</v>
      </c>
      <c r="E115" s="147" t="s">
        <v>91</v>
      </c>
      <c r="F115" s="147" t="s">
        <v>92</v>
      </c>
      <c r="G115" s="147" t="s">
        <v>93</v>
      </c>
      <c r="H115" s="37" t="s">
        <v>94</v>
      </c>
      <c r="I115" s="39" t="s">
        <v>95</v>
      </c>
      <c r="J115" s="40"/>
      <c r="L115" s="40"/>
    </row>
    <row r="116" spans="1:12" ht="16.5" customHeight="1">
      <c r="A116" s="230">
        <f>I32</f>
        <v>287.1422142857143</v>
      </c>
      <c r="B116" s="230"/>
      <c r="C116" s="148">
        <f>I43</f>
        <v>105.66833485714287</v>
      </c>
      <c r="D116" s="148">
        <f>I55</f>
        <v>70.84372710857143</v>
      </c>
      <c r="E116" s="148">
        <f>I62</f>
        <v>10.669343256214287</v>
      </c>
      <c r="F116" s="148">
        <f>I66</f>
        <v>26.070491575954293</v>
      </c>
      <c r="G116" s="148">
        <f>I74</f>
        <v>178.47865934065936</v>
      </c>
      <c r="H116" s="148">
        <f>A116+C116+D116+E116+F116+G116</f>
        <v>678.8727704242566</v>
      </c>
      <c r="I116" s="148">
        <f>H116-I114</f>
        <v>654.948341852828</v>
      </c>
      <c r="J116" s="9"/>
      <c r="L116" s="1"/>
    </row>
    <row r="117" ht="4.5" customHeight="1"/>
    <row r="118" spans="1:9" ht="12">
      <c r="A118" s="219" t="s">
        <v>103</v>
      </c>
      <c r="B118" s="219"/>
      <c r="C118" s="219"/>
      <c r="D118" s="219"/>
      <c r="E118" s="219"/>
      <c r="F118" s="219"/>
      <c r="G118" s="219"/>
      <c r="H118" s="27">
        <f>H98+H108+H112</f>
        <v>0</v>
      </c>
      <c r="I118" s="28">
        <f>I98+I108+I112</f>
        <v>0</v>
      </c>
    </row>
    <row r="119" ht="4.5" customHeight="1"/>
    <row r="120" spans="1:9" ht="11.25">
      <c r="A120" s="185" t="s">
        <v>104</v>
      </c>
      <c r="B120" s="185"/>
      <c r="C120" s="185"/>
      <c r="D120" s="185"/>
      <c r="E120" s="185"/>
      <c r="F120" s="185"/>
      <c r="G120" s="185"/>
      <c r="H120" s="185"/>
      <c r="I120" s="185"/>
    </row>
    <row r="121" spans="1:15" ht="45">
      <c r="A121" s="6" t="s">
        <v>21</v>
      </c>
      <c r="B121" s="186" t="s">
        <v>105</v>
      </c>
      <c r="C121" s="187"/>
      <c r="D121" s="187"/>
      <c r="E121" s="187"/>
      <c r="F121" s="187"/>
      <c r="G121" s="188"/>
      <c r="H121" s="6" t="s">
        <v>23</v>
      </c>
      <c r="I121" s="6" t="s">
        <v>24</v>
      </c>
      <c r="K121"/>
      <c r="L121"/>
      <c r="M121"/>
      <c r="N121"/>
      <c r="O121"/>
    </row>
    <row r="122" spans="1:9" ht="15" customHeight="1">
      <c r="A122" s="142">
        <v>1</v>
      </c>
      <c r="B122" s="189" t="s">
        <v>106</v>
      </c>
      <c r="C122" s="190"/>
      <c r="D122" s="190"/>
      <c r="E122" s="190"/>
      <c r="F122" s="190"/>
      <c r="G122" s="191"/>
      <c r="H122" s="7">
        <f>I122/$I$88</f>
        <v>0.01859154929577465</v>
      </c>
      <c r="I122" s="8">
        <f>($D$132/$E$133)*G132</f>
        <v>12.621296576901672</v>
      </c>
    </row>
    <row r="123" spans="1:9" ht="15" customHeight="1">
      <c r="A123" s="142">
        <v>2</v>
      </c>
      <c r="B123" s="189" t="s">
        <v>107</v>
      </c>
      <c r="C123" s="190"/>
      <c r="D123" s="190"/>
      <c r="E123" s="190"/>
      <c r="F123" s="190"/>
      <c r="G123" s="191"/>
      <c r="H123" s="7">
        <f>I123/$I$88</f>
        <v>0.08563380281690142</v>
      </c>
      <c r="I123" s="8">
        <f>($D$132/$E$133)*G133</f>
        <v>58.13445696027436</v>
      </c>
    </row>
    <row r="124" spans="1:9" ht="15" customHeight="1">
      <c r="A124" s="142">
        <v>3</v>
      </c>
      <c r="B124" s="189" t="s">
        <v>9</v>
      </c>
      <c r="C124" s="190"/>
      <c r="D124" s="190"/>
      <c r="E124" s="190"/>
      <c r="F124" s="190"/>
      <c r="G124" s="191"/>
      <c r="H124" s="7">
        <f>I124/$I$88</f>
        <v>0.022535211267605635</v>
      </c>
      <c r="I124" s="8">
        <f>($D$132/$E$133)*G134</f>
        <v>15.298541305335359</v>
      </c>
    </row>
    <row r="125" spans="1:9" ht="15" customHeight="1">
      <c r="A125" s="142">
        <v>4</v>
      </c>
      <c r="B125" s="189" t="s">
        <v>108</v>
      </c>
      <c r="C125" s="190"/>
      <c r="D125" s="190"/>
      <c r="E125" s="190"/>
      <c r="F125" s="190"/>
      <c r="G125" s="191"/>
      <c r="H125" s="7">
        <f>I125/$I$88</f>
        <v>0</v>
      </c>
      <c r="I125" s="8">
        <f>($D$132/$E$133)*G135</f>
        <v>0</v>
      </c>
    </row>
    <row r="126" spans="1:9" ht="15" customHeight="1">
      <c r="A126" s="142">
        <v>5</v>
      </c>
      <c r="B126" s="189" t="s">
        <v>85</v>
      </c>
      <c r="C126" s="190"/>
      <c r="D126" s="190"/>
      <c r="E126" s="190"/>
      <c r="F126" s="190"/>
      <c r="G126" s="191"/>
      <c r="H126" s="7">
        <f>I126/$I$88</f>
        <v>0</v>
      </c>
      <c r="I126" s="8">
        <v>0</v>
      </c>
    </row>
    <row r="127" spans="1:9" ht="15" customHeight="1">
      <c r="A127" s="205" t="s">
        <v>109</v>
      </c>
      <c r="B127" s="206"/>
      <c r="C127" s="206"/>
      <c r="D127" s="206"/>
      <c r="E127" s="206"/>
      <c r="F127" s="206"/>
      <c r="G127" s="207"/>
      <c r="H127" s="10">
        <f>H122+H123+H124+H125+H126</f>
        <v>0.12676056338028172</v>
      </c>
      <c r="I127" s="149">
        <f>I122+I123+I124+I125+I126</f>
        <v>86.0542948425114</v>
      </c>
    </row>
    <row r="128" spans="1:19" ht="11.25" customHeight="1">
      <c r="A128" s="13" t="s">
        <v>110</v>
      </c>
      <c r="B128" s="210" t="s">
        <v>111</v>
      </c>
      <c r="C128" s="210"/>
      <c r="D128" s="210"/>
      <c r="E128" s="210"/>
      <c r="F128" s="210"/>
      <c r="G128" s="210"/>
      <c r="H128" s="210"/>
      <c r="I128" s="210"/>
      <c r="K128"/>
      <c r="L128"/>
      <c r="M128"/>
      <c r="N128"/>
      <c r="O128"/>
      <c r="P128"/>
      <c r="Q128"/>
      <c r="R128"/>
      <c r="S128"/>
    </row>
    <row r="129" spans="1:19" ht="20.25" customHeight="1">
      <c r="A129" s="13" t="s">
        <v>112</v>
      </c>
      <c r="B129" s="240" t="s">
        <v>113</v>
      </c>
      <c r="C129" s="240"/>
      <c r="D129" s="240"/>
      <c r="E129" s="240"/>
      <c r="F129" s="240"/>
      <c r="G129" s="240"/>
      <c r="H129" s="240"/>
      <c r="I129" s="240"/>
      <c r="K129"/>
      <c r="L129"/>
      <c r="M129"/>
      <c r="N129"/>
      <c r="O129"/>
      <c r="P129"/>
      <c r="Q129"/>
      <c r="R129"/>
      <c r="S129"/>
    </row>
    <row r="130" spans="1:9" ht="13.5" customHeight="1">
      <c r="A130" s="241" t="s">
        <v>114</v>
      </c>
      <c r="B130" s="241"/>
      <c r="C130" s="241"/>
      <c r="D130" s="241"/>
      <c r="E130" s="241"/>
      <c r="F130" s="241"/>
      <c r="G130" s="241"/>
      <c r="H130" s="241"/>
      <c r="I130" s="241"/>
    </row>
    <row r="131" spans="1:9" ht="13.5" customHeight="1">
      <c r="A131" s="242" t="s">
        <v>115</v>
      </c>
      <c r="B131" s="242"/>
      <c r="C131" s="142" t="s">
        <v>116</v>
      </c>
      <c r="D131" s="183" t="s">
        <v>117</v>
      </c>
      <c r="E131" s="184"/>
      <c r="F131" s="142" t="s">
        <v>118</v>
      </c>
      <c r="G131" s="42" t="s">
        <v>119</v>
      </c>
      <c r="H131" s="183" t="s">
        <v>120</v>
      </c>
      <c r="I131" s="183"/>
    </row>
    <row r="132" spans="1:10" ht="13.5" customHeight="1">
      <c r="A132" s="233">
        <f>I88</f>
        <v>678.8727704242565</v>
      </c>
      <c r="B132" s="234"/>
      <c r="C132" s="8">
        <f>I118</f>
        <v>0</v>
      </c>
      <c r="D132" s="235">
        <f>A132+C132</f>
        <v>678.8727704242565</v>
      </c>
      <c r="E132" s="236"/>
      <c r="F132" s="142" t="s">
        <v>106</v>
      </c>
      <c r="G132" s="43">
        <v>0.0165</v>
      </c>
      <c r="H132" s="237">
        <v>0.0065</v>
      </c>
      <c r="I132" s="237"/>
      <c r="J132" s="9"/>
    </row>
    <row r="133" spans="1:9" ht="13.5" customHeight="1">
      <c r="A133" s="238" t="s">
        <v>121</v>
      </c>
      <c r="B133" s="238"/>
      <c r="C133" s="42">
        <v>1</v>
      </c>
      <c r="D133" s="44">
        <f>G136/1</f>
        <v>0.1125</v>
      </c>
      <c r="E133" s="45">
        <f>C133-D133</f>
        <v>0.8875</v>
      </c>
      <c r="F133" s="142" t="s">
        <v>107</v>
      </c>
      <c r="G133" s="43">
        <v>0.076</v>
      </c>
      <c r="H133" s="237">
        <v>0.03</v>
      </c>
      <c r="I133" s="237"/>
    </row>
    <row r="134" spans="1:9" ht="13.5" customHeight="1">
      <c r="A134" s="239" t="s">
        <v>136</v>
      </c>
      <c r="B134" s="239"/>
      <c r="C134" s="142">
        <v>1</v>
      </c>
      <c r="D134" s="46">
        <f>H136</f>
        <v>0.056499999999999995</v>
      </c>
      <c r="E134" s="47">
        <f>C134-D134</f>
        <v>0.9435</v>
      </c>
      <c r="F134" s="142" t="s">
        <v>9</v>
      </c>
      <c r="G134" s="43">
        <f>I11</f>
        <v>0.02</v>
      </c>
      <c r="H134" s="237">
        <f>I11</f>
        <v>0.02</v>
      </c>
      <c r="I134" s="237"/>
    </row>
    <row r="135" spans="1:9" ht="13.5" customHeight="1">
      <c r="A135" s="239" t="s">
        <v>229</v>
      </c>
      <c r="B135" s="239"/>
      <c r="C135" s="142">
        <v>1</v>
      </c>
      <c r="D135" s="120">
        <v>0.09</v>
      </c>
      <c r="E135" s="121">
        <f>C135-D135</f>
        <v>0.91</v>
      </c>
      <c r="F135" s="142" t="s">
        <v>122</v>
      </c>
      <c r="G135" s="43">
        <v>0</v>
      </c>
      <c r="H135" s="237">
        <v>0</v>
      </c>
      <c r="I135" s="237"/>
    </row>
    <row r="136" spans="1:9" ht="18" customHeight="1">
      <c r="A136" s="129" t="s">
        <v>123</v>
      </c>
      <c r="B136" s="247" t="s">
        <v>230</v>
      </c>
      <c r="C136" s="247"/>
      <c r="D136" s="247"/>
      <c r="E136" s="247"/>
      <c r="F136" s="140" t="s">
        <v>124</v>
      </c>
      <c r="G136" s="48">
        <f>SUM(G132:G135)</f>
        <v>0.1125</v>
      </c>
      <c r="H136" s="248">
        <f>SUM(H132:I135)</f>
        <v>0.056499999999999995</v>
      </c>
      <c r="I136" s="248"/>
    </row>
    <row r="137" spans="1:9" ht="4.5" customHeight="1">
      <c r="A137" s="49"/>
      <c r="B137" s="249"/>
      <c r="C137" s="249"/>
      <c r="D137" s="249"/>
      <c r="E137" s="249"/>
      <c r="F137" s="249"/>
      <c r="G137" s="249"/>
      <c r="H137" s="249"/>
      <c r="I137" s="249"/>
    </row>
    <row r="138" spans="1:9" ht="12">
      <c r="A138" s="219" t="s">
        <v>125</v>
      </c>
      <c r="B138" s="219"/>
      <c r="C138" s="219"/>
      <c r="D138" s="219"/>
      <c r="E138" s="219"/>
      <c r="F138" s="219"/>
      <c r="G138" s="219"/>
      <c r="H138" s="27">
        <f>H127</f>
        <v>0.12676056338028172</v>
      </c>
      <c r="I138" s="28">
        <f>I127</f>
        <v>86.0542948425114</v>
      </c>
    </row>
    <row r="139" ht="4.5" customHeight="1"/>
    <row r="140" spans="1:9" ht="11.25">
      <c r="A140" s="243" t="s">
        <v>126</v>
      </c>
      <c r="B140" s="243"/>
      <c r="C140" s="243"/>
      <c r="D140" s="243"/>
      <c r="E140" s="243"/>
      <c r="F140" s="243"/>
      <c r="G140" s="243"/>
      <c r="H140" s="243"/>
      <c r="I140" s="243"/>
    </row>
    <row r="141" spans="1:9" ht="11.25">
      <c r="A141" s="185" t="s">
        <v>20</v>
      </c>
      <c r="B141" s="185"/>
      <c r="C141" s="185"/>
      <c r="D141" s="185"/>
      <c r="E141" s="185"/>
      <c r="F141" s="185"/>
      <c r="G141" s="185"/>
      <c r="H141" s="185"/>
      <c r="I141" s="185"/>
    </row>
    <row r="142" spans="1:9" ht="15" customHeight="1">
      <c r="A142" s="142">
        <v>1</v>
      </c>
      <c r="B142" s="189" t="s">
        <v>219</v>
      </c>
      <c r="C142" s="190"/>
      <c r="D142" s="190"/>
      <c r="E142" s="190"/>
      <c r="F142" s="190"/>
      <c r="G142" s="191"/>
      <c r="H142" s="7">
        <f>I142/$G$159</f>
        <v>0.37538508875427706</v>
      </c>
      <c r="I142" s="50">
        <f>I32</f>
        <v>287.1422142857143</v>
      </c>
    </row>
    <row r="143" spans="1:9" ht="15" customHeight="1">
      <c r="A143" s="142">
        <v>2</v>
      </c>
      <c r="B143" s="189" t="s">
        <v>127</v>
      </c>
      <c r="C143" s="190"/>
      <c r="D143" s="190"/>
      <c r="E143" s="190"/>
      <c r="F143" s="190"/>
      <c r="G143" s="191"/>
      <c r="H143" s="7">
        <f>I143/$G$159</f>
        <v>0.27878722884973534</v>
      </c>
      <c r="I143" s="50">
        <f>I43+I55+I62+I66</f>
        <v>213.25189679788286</v>
      </c>
    </row>
    <row r="144" spans="1:9" ht="15" customHeight="1">
      <c r="A144" s="142">
        <v>3</v>
      </c>
      <c r="B144" s="201" t="s">
        <v>220</v>
      </c>
      <c r="C144" s="201"/>
      <c r="D144" s="201"/>
      <c r="E144" s="201"/>
      <c r="F144" s="201"/>
      <c r="G144" s="201"/>
      <c r="H144" s="7">
        <f>I144/$G$159</f>
        <v>0.2333276823959877</v>
      </c>
      <c r="I144" s="50">
        <f>I74</f>
        <v>178.47865934065936</v>
      </c>
    </row>
    <row r="145" spans="1:10" s="12" customFormat="1" ht="15" customHeight="1">
      <c r="A145" s="244" t="s">
        <v>128</v>
      </c>
      <c r="B145" s="245"/>
      <c r="C145" s="245"/>
      <c r="D145" s="245"/>
      <c r="E145" s="245"/>
      <c r="F145" s="245"/>
      <c r="G145" s="246"/>
      <c r="H145" s="27">
        <f>H142+H143+H144</f>
        <v>0.8875000000000001</v>
      </c>
      <c r="I145" s="28">
        <f>I142+I143+I144</f>
        <v>678.8727704242565</v>
      </c>
      <c r="J145" s="51"/>
    </row>
    <row r="146" ht="4.5" customHeight="1"/>
    <row r="147" spans="1:9" ht="11.25">
      <c r="A147" s="185" t="s">
        <v>80</v>
      </c>
      <c r="B147" s="185"/>
      <c r="C147" s="185"/>
      <c r="D147" s="185"/>
      <c r="E147" s="185"/>
      <c r="F147" s="185"/>
      <c r="G147" s="185"/>
      <c r="H147" s="185"/>
      <c r="I147" s="185"/>
    </row>
    <row r="148" spans="1:9" ht="15" customHeight="1">
      <c r="A148" s="142">
        <v>1</v>
      </c>
      <c r="B148" s="189" t="s">
        <v>221</v>
      </c>
      <c r="C148" s="190"/>
      <c r="D148" s="190"/>
      <c r="E148" s="190"/>
      <c r="F148" s="190"/>
      <c r="G148" s="191"/>
      <c r="H148" s="7">
        <f>I148/$G$159</f>
        <v>0</v>
      </c>
      <c r="I148" s="8">
        <f>I98</f>
        <v>0</v>
      </c>
    </row>
    <row r="149" spans="1:9" ht="15" customHeight="1">
      <c r="A149" s="142">
        <v>2</v>
      </c>
      <c r="B149" s="189" t="s">
        <v>222</v>
      </c>
      <c r="C149" s="190"/>
      <c r="D149" s="190"/>
      <c r="E149" s="190"/>
      <c r="F149" s="190"/>
      <c r="G149" s="191"/>
      <c r="H149" s="7">
        <f>I149/$G$159</f>
        <v>0</v>
      </c>
      <c r="I149" s="8">
        <f>I108</f>
        <v>0</v>
      </c>
    </row>
    <row r="150" spans="1:9" ht="15" customHeight="1">
      <c r="A150" s="142">
        <v>3</v>
      </c>
      <c r="B150" s="189" t="s">
        <v>223</v>
      </c>
      <c r="C150" s="190"/>
      <c r="D150" s="190"/>
      <c r="E150" s="190"/>
      <c r="F150" s="190"/>
      <c r="G150" s="191"/>
      <c r="H150" s="7">
        <f>I150/$G$159</f>
        <v>0</v>
      </c>
      <c r="I150" s="8">
        <f>I112</f>
        <v>0</v>
      </c>
    </row>
    <row r="151" spans="1:9" ht="15" customHeight="1">
      <c r="A151" s="244" t="s">
        <v>129</v>
      </c>
      <c r="B151" s="245"/>
      <c r="C151" s="245"/>
      <c r="D151" s="245"/>
      <c r="E151" s="245"/>
      <c r="F151" s="245"/>
      <c r="G151" s="246"/>
      <c r="H151" s="27">
        <f>H148+H149+H150</f>
        <v>0</v>
      </c>
      <c r="I151" s="28">
        <f>I148+I149+I150</f>
        <v>0</v>
      </c>
    </row>
    <row r="152" ht="4.5" customHeight="1"/>
    <row r="153" spans="1:9" ht="11.25">
      <c r="A153" s="185" t="s">
        <v>104</v>
      </c>
      <c r="B153" s="185"/>
      <c r="C153" s="185"/>
      <c r="D153" s="185"/>
      <c r="E153" s="185"/>
      <c r="F153" s="185"/>
      <c r="G153" s="185"/>
      <c r="H153" s="185"/>
      <c r="I153" s="185"/>
    </row>
    <row r="154" spans="1:9" ht="15" customHeight="1">
      <c r="A154" s="142">
        <v>1</v>
      </c>
      <c r="B154" s="189" t="s">
        <v>224</v>
      </c>
      <c r="C154" s="190"/>
      <c r="D154" s="190"/>
      <c r="E154" s="190"/>
      <c r="F154" s="190"/>
      <c r="G154" s="191"/>
      <c r="H154" s="7">
        <f>I154/$G$159</f>
        <v>0.11250000000000002</v>
      </c>
      <c r="I154" s="8">
        <f>I127</f>
        <v>86.0542948425114</v>
      </c>
    </row>
    <row r="155" spans="1:11" ht="15" customHeight="1">
      <c r="A155" s="244" t="s">
        <v>130</v>
      </c>
      <c r="B155" s="245"/>
      <c r="C155" s="245"/>
      <c r="D155" s="245"/>
      <c r="E155" s="245"/>
      <c r="F155" s="245"/>
      <c r="G155" s="246"/>
      <c r="H155" s="27">
        <f>H154</f>
        <v>0.11250000000000002</v>
      </c>
      <c r="I155" s="28">
        <f>I127</f>
        <v>86.0542948425114</v>
      </c>
      <c r="K155" s="52"/>
    </row>
    <row r="156" ht="4.5" customHeight="1"/>
    <row r="157" spans="1:9" ht="11.25">
      <c r="A157" s="253" t="s">
        <v>126</v>
      </c>
      <c r="B157" s="253"/>
      <c r="C157" s="253"/>
      <c r="D157" s="253"/>
      <c r="E157" s="253"/>
      <c r="F157" s="253"/>
      <c r="G157" s="253"/>
      <c r="H157" s="253"/>
      <c r="I157" s="253"/>
    </row>
    <row r="158" spans="1:9" ht="45">
      <c r="A158" s="254" t="s">
        <v>131</v>
      </c>
      <c r="B158" s="254"/>
      <c r="C158" s="254"/>
      <c r="D158" s="254"/>
      <c r="E158" s="254"/>
      <c r="F158" s="254"/>
      <c r="G158" s="151" t="s">
        <v>132</v>
      </c>
      <c r="H158" s="151" t="s">
        <v>133</v>
      </c>
      <c r="I158" s="151" t="s">
        <v>134</v>
      </c>
    </row>
    <row r="159" spans="1:9" ht="11.25" customHeight="1">
      <c r="A159" s="255" t="str">
        <f>D5</f>
        <v>Supervisor - Agente de Proteção da Aviação Civil</v>
      </c>
      <c r="B159" s="256"/>
      <c r="C159" s="256"/>
      <c r="D159" s="256"/>
      <c r="E159" s="256"/>
      <c r="F159" s="257"/>
      <c r="G159" s="53">
        <f>I145+I151+I155</f>
        <v>764.9270652667678</v>
      </c>
      <c r="H159" s="151">
        <v>1</v>
      </c>
      <c r="I159" s="53">
        <f>G159*H159</f>
        <v>764.9270652667678</v>
      </c>
    </row>
    <row r="160" spans="1:9" ht="11.25">
      <c r="A160" s="255"/>
      <c r="B160" s="256"/>
      <c r="C160" s="256"/>
      <c r="D160" s="256"/>
      <c r="E160" s="256"/>
      <c r="F160" s="257"/>
      <c r="G160" s="151"/>
      <c r="H160" s="151"/>
      <c r="I160" s="53"/>
    </row>
    <row r="161" spans="1:10" s="12" customFormat="1" ht="12">
      <c r="A161" s="250" t="s">
        <v>225</v>
      </c>
      <c r="B161" s="251"/>
      <c r="C161" s="251"/>
      <c r="D161" s="251"/>
      <c r="E161" s="251"/>
      <c r="F161" s="251"/>
      <c r="G161" s="251"/>
      <c r="H161" s="252"/>
      <c r="I161" s="54">
        <f>I159+I160</f>
        <v>764.9270652667678</v>
      </c>
      <c r="J161" s="51"/>
    </row>
  </sheetData>
  <sheetProtection/>
  <mergeCells count="147">
    <mergeCell ref="G6:G9"/>
    <mergeCell ref="A10:F10"/>
    <mergeCell ref="A11:F11"/>
    <mergeCell ref="A13:F16"/>
    <mergeCell ref="G13:G16"/>
    <mergeCell ref="A17:F20"/>
    <mergeCell ref="G17:G20"/>
    <mergeCell ref="A1:I1"/>
    <mergeCell ref="A2:B2"/>
    <mergeCell ref="C2:D2"/>
    <mergeCell ref="E2:I2"/>
    <mergeCell ref="A3:B3"/>
    <mergeCell ref="G5:H5"/>
    <mergeCell ref="B28:G28"/>
    <mergeCell ref="A29:A30"/>
    <mergeCell ref="B29:G29"/>
    <mergeCell ref="B30:G30"/>
    <mergeCell ref="B31:G31"/>
    <mergeCell ref="A32:G32"/>
    <mergeCell ref="A21:F21"/>
    <mergeCell ref="A22:F22"/>
    <mergeCell ref="A24:I24"/>
    <mergeCell ref="B25:G25"/>
    <mergeCell ref="B26:G26"/>
    <mergeCell ref="B27:G27"/>
    <mergeCell ref="B40:G40"/>
    <mergeCell ref="B41:G41"/>
    <mergeCell ref="B42:G42"/>
    <mergeCell ref="A43:G43"/>
    <mergeCell ref="A44:I44"/>
    <mergeCell ref="A45:I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56:I56"/>
    <mergeCell ref="B57:I57"/>
    <mergeCell ref="B46:G46"/>
    <mergeCell ref="B47:G47"/>
    <mergeCell ref="B48:G48"/>
    <mergeCell ref="B49:G49"/>
    <mergeCell ref="B50:G50"/>
    <mergeCell ref="B51:G51"/>
    <mergeCell ref="B65:G65"/>
    <mergeCell ref="A66:G66"/>
    <mergeCell ref="A68:G68"/>
    <mergeCell ref="B70:G70"/>
    <mergeCell ref="B71:G71"/>
    <mergeCell ref="B72:G72"/>
    <mergeCell ref="B58:G58"/>
    <mergeCell ref="B59:G59"/>
    <mergeCell ref="B60:G60"/>
    <mergeCell ref="B61:G61"/>
    <mergeCell ref="A62:G62"/>
    <mergeCell ref="B64:G64"/>
    <mergeCell ref="A81:B81"/>
    <mergeCell ref="A82:B82"/>
    <mergeCell ref="A84:I84"/>
    <mergeCell ref="A85:B85"/>
    <mergeCell ref="C85:D85"/>
    <mergeCell ref="A86:B86"/>
    <mergeCell ref="C86:D86"/>
    <mergeCell ref="B73:G73"/>
    <mergeCell ref="A74:G74"/>
    <mergeCell ref="A76:I76"/>
    <mergeCell ref="A77:B77"/>
    <mergeCell ref="A78:B78"/>
    <mergeCell ref="A80:I80"/>
    <mergeCell ref="B95:G95"/>
    <mergeCell ref="B96:G96"/>
    <mergeCell ref="B97:G97"/>
    <mergeCell ref="A98:G98"/>
    <mergeCell ref="B99:I99"/>
    <mergeCell ref="A101:E101"/>
    <mergeCell ref="A88:G88"/>
    <mergeCell ref="A90:I90"/>
    <mergeCell ref="B91:G91"/>
    <mergeCell ref="B92:G92"/>
    <mergeCell ref="B93:G93"/>
    <mergeCell ref="B94:G94"/>
    <mergeCell ref="A108:G108"/>
    <mergeCell ref="B110:G110"/>
    <mergeCell ref="B111:G111"/>
    <mergeCell ref="A112:G112"/>
    <mergeCell ref="A114:E114"/>
    <mergeCell ref="A115:B115"/>
    <mergeCell ref="A102:B102"/>
    <mergeCell ref="A103:B103"/>
    <mergeCell ref="B104:I104"/>
    <mergeCell ref="B105:G105"/>
    <mergeCell ref="B106:G106"/>
    <mergeCell ref="B107:G107"/>
    <mergeCell ref="B124:G124"/>
    <mergeCell ref="B125:G125"/>
    <mergeCell ref="B126:G126"/>
    <mergeCell ref="A127:G127"/>
    <mergeCell ref="B128:I128"/>
    <mergeCell ref="B129:I129"/>
    <mergeCell ref="A116:B116"/>
    <mergeCell ref="A118:G118"/>
    <mergeCell ref="A120:I120"/>
    <mergeCell ref="B121:G121"/>
    <mergeCell ref="B122:G122"/>
    <mergeCell ref="B123:G123"/>
    <mergeCell ref="A133:B133"/>
    <mergeCell ref="H133:I133"/>
    <mergeCell ref="A134:B134"/>
    <mergeCell ref="H134:I134"/>
    <mergeCell ref="A135:B135"/>
    <mergeCell ref="H135:I135"/>
    <mergeCell ref="A130:I130"/>
    <mergeCell ref="A131:B131"/>
    <mergeCell ref="D131:E131"/>
    <mergeCell ref="H131:I131"/>
    <mergeCell ref="A132:B132"/>
    <mergeCell ref="D132:E132"/>
    <mergeCell ref="H132:I132"/>
    <mergeCell ref="A157:I157"/>
    <mergeCell ref="A158:F158"/>
    <mergeCell ref="A159:F159"/>
    <mergeCell ref="A160:F160"/>
    <mergeCell ref="A161:H161"/>
    <mergeCell ref="A12:F12"/>
    <mergeCell ref="B149:G149"/>
    <mergeCell ref="B150:G150"/>
    <mergeCell ref="A151:G151"/>
    <mergeCell ref="A153:I153"/>
    <mergeCell ref="B154:G154"/>
    <mergeCell ref="A155:G155"/>
    <mergeCell ref="B142:G142"/>
    <mergeCell ref="B143:G143"/>
    <mergeCell ref="B144:G144"/>
    <mergeCell ref="A145:G145"/>
    <mergeCell ref="A147:I147"/>
    <mergeCell ref="B148:G148"/>
    <mergeCell ref="B136:E136"/>
    <mergeCell ref="H136:I136"/>
    <mergeCell ref="B137:I137"/>
    <mergeCell ref="A138:G138"/>
    <mergeCell ref="A140:I140"/>
    <mergeCell ref="A141:I141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2" r:id="rId3"/>
  <rowBreaks count="2" manualBreakCount="2">
    <brk id="57" max="8" man="1"/>
    <brk id="113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7"/>
  <dimension ref="A1:S166"/>
  <sheetViews>
    <sheetView view="pageBreakPreview" zoomScale="130" zoomScaleNormal="130" zoomScaleSheetLayoutView="130" zoomScalePageLayoutView="0" workbookViewId="0" topLeftCell="A151">
      <selection activeCell="I117" sqref="I117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K1" s="105"/>
      <c r="L1" s="106"/>
      <c r="M1" s="106"/>
      <c r="N1" s="106"/>
    </row>
    <row r="2" spans="1:14" ht="22.5" customHeight="1">
      <c r="A2" s="179" t="s">
        <v>1</v>
      </c>
      <c r="B2" s="179"/>
      <c r="C2" s="180" t="s">
        <v>255</v>
      </c>
      <c r="D2" s="180"/>
      <c r="E2" s="181" t="s">
        <v>2</v>
      </c>
      <c r="F2" s="181"/>
      <c r="G2" s="181"/>
      <c r="H2" s="181"/>
      <c r="I2" s="181"/>
      <c r="K2" s="107"/>
      <c r="L2" s="106"/>
      <c r="M2" s="106"/>
      <c r="N2" s="106"/>
    </row>
    <row r="3" spans="1:14" ht="11.25" customHeight="1">
      <c r="A3" s="179" t="s">
        <v>3</v>
      </c>
      <c r="B3" s="179"/>
      <c r="C3" s="2"/>
      <c r="D3" s="3"/>
      <c r="E3" s="4" t="s">
        <v>4</v>
      </c>
      <c r="F3" s="2"/>
      <c r="G3" s="3"/>
      <c r="H3" s="3"/>
      <c r="I3" s="3"/>
      <c r="K3" s="106"/>
      <c r="L3" s="106"/>
      <c r="M3" s="106"/>
      <c r="N3" s="106"/>
    </row>
    <row r="4" spans="11:14" ht="4.5" customHeight="1">
      <c r="K4" s="106"/>
      <c r="L4" s="106"/>
      <c r="M4" s="106"/>
      <c r="N4" s="106"/>
    </row>
    <row r="5" spans="1:14" ht="18.75" customHeight="1">
      <c r="A5" s="115" t="s">
        <v>142</v>
      </c>
      <c r="B5" s="116"/>
      <c r="C5" s="116"/>
      <c r="D5" s="113" t="s">
        <v>239</v>
      </c>
      <c r="E5" s="166"/>
      <c r="F5" s="166"/>
      <c r="G5" s="182" t="s">
        <v>141</v>
      </c>
      <c r="H5" s="182"/>
      <c r="I5" s="123">
        <f>6*6*5</f>
        <v>180</v>
      </c>
      <c r="K5" s="156"/>
      <c r="L5" s="106"/>
      <c r="M5" s="106"/>
      <c r="N5" s="106"/>
    </row>
    <row r="6" spans="1:14" ht="13.5" customHeight="1">
      <c r="A6" s="163" t="s">
        <v>137</v>
      </c>
      <c r="B6" s="117"/>
      <c r="C6" s="112"/>
      <c r="D6" s="110" t="s">
        <v>267</v>
      </c>
      <c r="E6" s="114"/>
      <c r="F6" s="114"/>
      <c r="G6" s="182" t="s">
        <v>135</v>
      </c>
      <c r="H6" s="165" t="s">
        <v>5</v>
      </c>
      <c r="I6" s="124">
        <v>0.2</v>
      </c>
      <c r="K6" s="106"/>
      <c r="L6" s="106"/>
      <c r="M6" s="106"/>
      <c r="N6" s="106"/>
    </row>
    <row r="7" spans="1:14" ht="25.5" customHeight="1">
      <c r="A7" s="110" t="s">
        <v>138</v>
      </c>
      <c r="B7" s="111"/>
      <c r="C7" s="112"/>
      <c r="D7" s="110"/>
      <c r="E7" s="114"/>
      <c r="F7" s="114"/>
      <c r="G7" s="182"/>
      <c r="H7" s="165" t="s">
        <v>6</v>
      </c>
      <c r="I7" s="125">
        <v>0</v>
      </c>
      <c r="K7" s="106"/>
      <c r="L7" s="106"/>
      <c r="M7" s="106"/>
      <c r="N7" s="106"/>
    </row>
    <row r="8" spans="1:9" ht="14.25" customHeight="1">
      <c r="A8" s="110" t="s">
        <v>139</v>
      </c>
      <c r="B8" s="111"/>
      <c r="C8" s="112"/>
      <c r="D8" s="110" t="s">
        <v>241</v>
      </c>
      <c r="E8" s="114"/>
      <c r="F8" s="114"/>
      <c r="G8" s="182"/>
      <c r="H8" s="165" t="s">
        <v>7</v>
      </c>
      <c r="I8" s="124">
        <v>0.4</v>
      </c>
    </row>
    <row r="9" spans="1:9" ht="24.75" customHeight="1">
      <c r="A9" s="110" t="s">
        <v>140</v>
      </c>
      <c r="B9" s="111"/>
      <c r="C9" s="112"/>
      <c r="D9" s="113" t="s">
        <v>256</v>
      </c>
      <c r="E9" s="114"/>
      <c r="F9" s="114"/>
      <c r="G9" s="182"/>
      <c r="H9" s="165" t="s">
        <v>6</v>
      </c>
      <c r="I9" s="165">
        <v>0</v>
      </c>
    </row>
    <row r="10" spans="1:11" ht="23.25" customHeight="1">
      <c r="A10" s="192" t="s">
        <v>8</v>
      </c>
      <c r="B10" s="193"/>
      <c r="C10" s="193"/>
      <c r="D10" s="193"/>
      <c r="E10" s="193"/>
      <c r="F10" s="193"/>
      <c r="G10" s="165"/>
      <c r="H10" s="165">
        <v>210</v>
      </c>
      <c r="I10" s="122">
        <v>1467.15</v>
      </c>
      <c r="J10"/>
      <c r="K10"/>
    </row>
    <row r="11" spans="1:11" ht="15" customHeight="1">
      <c r="A11" s="184" t="s">
        <v>9</v>
      </c>
      <c r="B11" s="194"/>
      <c r="C11" s="194"/>
      <c r="D11" s="194"/>
      <c r="E11" s="194"/>
      <c r="F11" s="194"/>
      <c r="G11" s="165" t="str">
        <f>D9</f>
        <v>Passo Fundo</v>
      </c>
      <c r="H11" s="165" t="s">
        <v>11</v>
      </c>
      <c r="I11" s="169">
        <v>0.02</v>
      </c>
      <c r="J11"/>
      <c r="K11"/>
    </row>
    <row r="12" spans="1:11" ht="15" customHeight="1">
      <c r="A12" s="195" t="s">
        <v>242</v>
      </c>
      <c r="B12" s="196"/>
      <c r="C12" s="196"/>
      <c r="D12" s="196"/>
      <c r="E12" s="196"/>
      <c r="F12" s="196"/>
      <c r="G12" s="182" t="s">
        <v>16</v>
      </c>
      <c r="H12" s="165" t="s">
        <v>12</v>
      </c>
      <c r="I12" s="126">
        <v>3.65</v>
      </c>
      <c r="J12"/>
      <c r="K12"/>
    </row>
    <row r="13" spans="1:9" ht="11.25">
      <c r="A13" s="197"/>
      <c r="B13" s="198"/>
      <c r="C13" s="198"/>
      <c r="D13" s="198"/>
      <c r="E13" s="198"/>
      <c r="F13" s="198"/>
      <c r="G13" s="182"/>
      <c r="H13" s="165" t="s">
        <v>13</v>
      </c>
      <c r="I13" s="165">
        <v>26</v>
      </c>
    </row>
    <row r="14" spans="1:9" ht="11.25">
      <c r="A14" s="197"/>
      <c r="B14" s="198"/>
      <c r="C14" s="198"/>
      <c r="D14" s="198"/>
      <c r="E14" s="198"/>
      <c r="F14" s="198"/>
      <c r="G14" s="182"/>
      <c r="H14" s="165" t="s">
        <v>14</v>
      </c>
      <c r="I14" s="165">
        <v>2</v>
      </c>
    </row>
    <row r="15" spans="1:9" ht="11.25">
      <c r="A15" s="192"/>
      <c r="B15" s="193"/>
      <c r="C15" s="193"/>
      <c r="D15" s="193"/>
      <c r="E15" s="193"/>
      <c r="F15" s="193"/>
      <c r="G15" s="182"/>
      <c r="H15" s="165" t="s">
        <v>15</v>
      </c>
      <c r="I15" s="124">
        <v>0.06</v>
      </c>
    </row>
    <row r="16" spans="1:9" ht="11.25" customHeight="1">
      <c r="A16" s="183" t="s">
        <v>244</v>
      </c>
      <c r="B16" s="183"/>
      <c r="C16" s="183"/>
      <c r="D16" s="183"/>
      <c r="E16" s="183"/>
      <c r="F16" s="184"/>
      <c r="G16" s="182" t="s">
        <v>16</v>
      </c>
      <c r="H16" s="165" t="s">
        <v>12</v>
      </c>
      <c r="I16" s="126">
        <v>19.89</v>
      </c>
    </row>
    <row r="17" spans="1:9" ht="11.25" customHeight="1">
      <c r="A17" s="183"/>
      <c r="B17" s="183"/>
      <c r="C17" s="183"/>
      <c r="D17" s="183"/>
      <c r="E17" s="183"/>
      <c r="F17" s="184"/>
      <c r="G17" s="182"/>
      <c r="H17" s="165" t="s">
        <v>13</v>
      </c>
      <c r="I17" s="125">
        <f>I13</f>
        <v>26</v>
      </c>
    </row>
    <row r="18" spans="1:9" ht="11.25" customHeight="1">
      <c r="A18" s="183"/>
      <c r="B18" s="183"/>
      <c r="C18" s="183"/>
      <c r="D18" s="183"/>
      <c r="E18" s="183"/>
      <c r="F18" s="184"/>
      <c r="G18" s="182"/>
      <c r="H18" s="165" t="s">
        <v>17</v>
      </c>
      <c r="I18" s="125">
        <v>1</v>
      </c>
    </row>
    <row r="19" spans="1:10" ht="11.25">
      <c r="A19" s="183"/>
      <c r="B19" s="183"/>
      <c r="C19" s="183"/>
      <c r="D19" s="183"/>
      <c r="E19" s="183"/>
      <c r="F19" s="184"/>
      <c r="G19" s="182"/>
      <c r="H19" s="165" t="s">
        <v>15</v>
      </c>
      <c r="I19" s="127">
        <v>0.2</v>
      </c>
      <c r="J19" s="171"/>
    </row>
    <row r="20" spans="1:10" ht="22.5">
      <c r="A20" s="183" t="s">
        <v>243</v>
      </c>
      <c r="B20" s="183"/>
      <c r="C20" s="183"/>
      <c r="D20" s="183"/>
      <c r="E20" s="183"/>
      <c r="F20" s="184"/>
      <c r="G20" s="165" t="s">
        <v>16</v>
      </c>
      <c r="H20" s="165" t="s">
        <v>18</v>
      </c>
      <c r="I20" s="126">
        <v>389.97</v>
      </c>
      <c r="J20" s="171"/>
    </row>
    <row r="21" spans="1:16" ht="19.5" customHeight="1">
      <c r="A21" s="195" t="s">
        <v>271</v>
      </c>
      <c r="B21" s="196"/>
      <c r="C21" s="196"/>
      <c r="D21" s="196"/>
      <c r="E21" s="196"/>
      <c r="F21" s="260"/>
      <c r="G21" s="182" t="s">
        <v>16</v>
      </c>
      <c r="H21" s="170" t="s">
        <v>260</v>
      </c>
      <c r="I21" s="172">
        <f>((60/52.5)*1)*I13</f>
        <v>29.71428571428571</v>
      </c>
      <c r="J21" s="171"/>
      <c r="K21" s="262"/>
      <c r="L21" s="262"/>
      <c r="M21" s="262"/>
      <c r="N21" s="262"/>
      <c r="O21" s="262"/>
      <c r="P21" s="262"/>
    </row>
    <row r="22" spans="1:16" ht="23.25" customHeight="1">
      <c r="A22" s="192"/>
      <c r="B22" s="193"/>
      <c r="C22" s="193"/>
      <c r="D22" s="193"/>
      <c r="E22" s="193"/>
      <c r="F22" s="261"/>
      <c r="G22" s="182"/>
      <c r="H22" s="170" t="s">
        <v>261</v>
      </c>
      <c r="I22" s="172">
        <f>(I10/H10)*0.5</f>
        <v>3.493214285714286</v>
      </c>
      <c r="J22" s="52"/>
      <c r="K22" s="262"/>
      <c r="L22" s="262"/>
      <c r="M22" s="262"/>
      <c r="N22" s="262"/>
      <c r="O22" s="262"/>
      <c r="P22" s="262"/>
    </row>
    <row r="23" spans="1:16" ht="21" customHeight="1">
      <c r="A23" s="183" t="s">
        <v>265</v>
      </c>
      <c r="B23" s="183"/>
      <c r="C23" s="183"/>
      <c r="D23" s="183"/>
      <c r="E23" s="183"/>
      <c r="F23" s="184"/>
      <c r="G23" s="182" t="s">
        <v>16</v>
      </c>
      <c r="H23" s="170" t="s">
        <v>260</v>
      </c>
      <c r="I23" s="178">
        <f>(((60/52.5)*1)-1)*I13</f>
        <v>3.7142857142857126</v>
      </c>
      <c r="J23" s="52"/>
      <c r="K23"/>
      <c r="L23"/>
      <c r="M23"/>
      <c r="N23"/>
      <c r="O23"/>
      <c r="P23"/>
    </row>
    <row r="24" spans="1:12" ht="23.25" customHeight="1">
      <c r="A24" s="183"/>
      <c r="B24" s="183"/>
      <c r="C24" s="183"/>
      <c r="D24" s="183"/>
      <c r="E24" s="183"/>
      <c r="F24" s="184"/>
      <c r="G24" s="182"/>
      <c r="H24" s="170" t="s">
        <v>261</v>
      </c>
      <c r="I24" s="172">
        <f>(I10/H10)*1.5</f>
        <v>10.479642857142858</v>
      </c>
      <c r="J24" s="177"/>
      <c r="K24" s="52"/>
      <c r="L24" s="173"/>
    </row>
    <row r="25" spans="1:9" ht="11.25">
      <c r="A25" s="183" t="s">
        <v>19</v>
      </c>
      <c r="B25" s="183"/>
      <c r="C25" s="183"/>
      <c r="D25" s="183"/>
      <c r="E25" s="183"/>
      <c r="F25" s="184"/>
      <c r="G25" s="165"/>
      <c r="H25" s="165" t="s">
        <v>11</v>
      </c>
      <c r="I25" s="127">
        <v>0.2</v>
      </c>
    </row>
    <row r="26" ht="4.5" customHeight="1"/>
    <row r="27" spans="1:9" ht="17.25" customHeight="1">
      <c r="A27" s="185" t="s">
        <v>20</v>
      </c>
      <c r="B27" s="185"/>
      <c r="C27" s="185"/>
      <c r="D27" s="185"/>
      <c r="E27" s="185"/>
      <c r="F27" s="185"/>
      <c r="G27" s="185"/>
      <c r="H27" s="185"/>
      <c r="I27" s="185"/>
    </row>
    <row r="28" spans="1:9" ht="45">
      <c r="A28" s="6" t="s">
        <v>21</v>
      </c>
      <c r="B28" s="186" t="s">
        <v>22</v>
      </c>
      <c r="C28" s="187"/>
      <c r="D28" s="187"/>
      <c r="E28" s="187"/>
      <c r="F28" s="187"/>
      <c r="G28" s="188"/>
      <c r="H28" s="6" t="s">
        <v>23</v>
      </c>
      <c r="I28" s="6" t="s">
        <v>24</v>
      </c>
    </row>
    <row r="29" spans="1:9" ht="15" customHeight="1">
      <c r="A29" s="160">
        <v>1</v>
      </c>
      <c r="B29" s="189" t="s">
        <v>25</v>
      </c>
      <c r="C29" s="190"/>
      <c r="D29" s="190"/>
      <c r="E29" s="190"/>
      <c r="F29" s="190"/>
      <c r="G29" s="191"/>
      <c r="H29" s="7">
        <f>I29/$I$37</f>
        <v>0.8801341156747695</v>
      </c>
      <c r="I29" s="8">
        <f>I10/H10*I5</f>
        <v>1257.557142857143</v>
      </c>
    </row>
    <row r="30" spans="1:12" ht="17.25" customHeight="1">
      <c r="A30" s="160">
        <v>2</v>
      </c>
      <c r="B30" s="189" t="s">
        <v>263</v>
      </c>
      <c r="C30" s="190"/>
      <c r="D30" s="190"/>
      <c r="E30" s="190"/>
      <c r="F30" s="190"/>
      <c r="G30" s="191"/>
      <c r="H30" s="7">
        <f>I30/$I$37</f>
        <v>0.0726459905001397</v>
      </c>
      <c r="I30" s="174">
        <f>I21*I22</f>
        <v>103.79836734693878</v>
      </c>
      <c r="J30" s="62"/>
      <c r="K30"/>
      <c r="L30"/>
    </row>
    <row r="31" spans="1:13" ht="15" customHeight="1">
      <c r="A31" s="160">
        <v>3</v>
      </c>
      <c r="B31" s="189" t="s">
        <v>262</v>
      </c>
      <c r="C31" s="190"/>
      <c r="D31" s="190"/>
      <c r="E31" s="190"/>
      <c r="F31" s="190"/>
      <c r="G31" s="191"/>
      <c r="H31" s="7">
        <f>I31/$I$37</f>
        <v>0.027242246437552377</v>
      </c>
      <c r="I31" s="174">
        <f>I23*I24</f>
        <v>38.924387755102025</v>
      </c>
      <c r="J31"/>
      <c r="K31"/>
      <c r="L31"/>
      <c r="M31" s="173"/>
    </row>
    <row r="32" spans="1:13" ht="15.75" customHeight="1">
      <c r="A32" s="160">
        <v>4</v>
      </c>
      <c r="B32" s="189" t="s">
        <v>264</v>
      </c>
      <c r="C32" s="190"/>
      <c r="D32" s="190"/>
      <c r="E32" s="190"/>
      <c r="F32" s="190"/>
      <c r="G32" s="191"/>
      <c r="H32" s="7">
        <f>I32/$I$37</f>
        <v>0.019977647387538416</v>
      </c>
      <c r="I32" s="162">
        <f>(I30+I31)*I25</f>
        <v>28.54455102040816</v>
      </c>
      <c r="J32" s="175"/>
      <c r="K32"/>
      <c r="L32"/>
      <c r="M32" s="176"/>
    </row>
    <row r="33" spans="1:9" ht="15" customHeight="1">
      <c r="A33" s="160">
        <v>5</v>
      </c>
      <c r="B33" s="189" t="s">
        <v>26</v>
      </c>
      <c r="C33" s="190"/>
      <c r="D33" s="190"/>
      <c r="E33" s="190"/>
      <c r="F33" s="190"/>
      <c r="G33" s="191"/>
      <c r="H33" s="7">
        <f>I33/$I$37</f>
        <v>0</v>
      </c>
      <c r="I33" s="8">
        <v>0</v>
      </c>
    </row>
    <row r="34" spans="1:9" ht="15" customHeight="1">
      <c r="A34" s="199">
        <v>6</v>
      </c>
      <c r="B34" s="201" t="s">
        <v>227</v>
      </c>
      <c r="C34" s="201"/>
      <c r="D34" s="201"/>
      <c r="E34" s="201"/>
      <c r="F34" s="201"/>
      <c r="G34" s="201"/>
      <c r="H34" s="7">
        <f>I34/$I$37</f>
        <v>0</v>
      </c>
      <c r="I34" s="8">
        <f>I6*I7*I10</f>
        <v>0</v>
      </c>
    </row>
    <row r="35" spans="1:9" ht="15" customHeight="1">
      <c r="A35" s="200"/>
      <c r="B35" s="202" t="s">
        <v>226</v>
      </c>
      <c r="C35" s="203"/>
      <c r="D35" s="203"/>
      <c r="E35" s="203"/>
      <c r="F35" s="203"/>
      <c r="G35" s="204"/>
      <c r="H35" s="7">
        <f>I35/$I$37</f>
        <v>0</v>
      </c>
      <c r="I35" s="8">
        <f>(I8*I10*I9)</f>
        <v>0</v>
      </c>
    </row>
    <row r="36" spans="1:9" ht="15" customHeight="1">
      <c r="A36" s="160">
        <v>7</v>
      </c>
      <c r="B36" s="189" t="s">
        <v>19</v>
      </c>
      <c r="C36" s="190"/>
      <c r="D36" s="190"/>
      <c r="E36" s="190"/>
      <c r="F36" s="190"/>
      <c r="G36" s="191"/>
      <c r="H36" s="7">
        <f>I36/$I$37</f>
        <v>0</v>
      </c>
      <c r="I36" s="8">
        <v>0</v>
      </c>
    </row>
    <row r="37" spans="1:10" s="12" customFormat="1" ht="15" customHeight="1">
      <c r="A37" s="205" t="s">
        <v>27</v>
      </c>
      <c r="B37" s="206"/>
      <c r="C37" s="206"/>
      <c r="D37" s="206"/>
      <c r="E37" s="206"/>
      <c r="F37" s="206"/>
      <c r="G37" s="207"/>
      <c r="H37" s="10">
        <f>SUM(H29:H36)</f>
        <v>1</v>
      </c>
      <c r="I37" s="159">
        <f>SUM(I29:I36)</f>
        <v>1428.8244489795918</v>
      </c>
      <c r="J37" s="11"/>
    </row>
    <row r="38" ht="4.5" customHeight="1"/>
    <row r="39" spans="1:9" ht="33.75" customHeight="1">
      <c r="A39" s="6" t="s">
        <v>28</v>
      </c>
      <c r="B39" s="186" t="s">
        <v>29</v>
      </c>
      <c r="C39" s="187"/>
      <c r="D39" s="187"/>
      <c r="E39" s="187"/>
      <c r="F39" s="187"/>
      <c r="G39" s="188"/>
      <c r="H39" s="6" t="s">
        <v>23</v>
      </c>
      <c r="I39" s="6" t="s">
        <v>24</v>
      </c>
    </row>
    <row r="40" spans="1:9" ht="15" customHeight="1">
      <c r="A40" s="160">
        <v>1</v>
      </c>
      <c r="B40" s="189" t="s">
        <v>30</v>
      </c>
      <c r="C40" s="190"/>
      <c r="D40" s="190"/>
      <c r="E40" s="190"/>
      <c r="F40" s="190"/>
      <c r="G40" s="191"/>
      <c r="H40" s="7">
        <v>0.2</v>
      </c>
      <c r="I40" s="8">
        <f>$I$37*H40</f>
        <v>285.76488979591835</v>
      </c>
    </row>
    <row r="41" spans="1:9" ht="15" customHeight="1">
      <c r="A41" s="160">
        <v>2</v>
      </c>
      <c r="B41" s="189" t="s">
        <v>31</v>
      </c>
      <c r="C41" s="190"/>
      <c r="D41" s="190"/>
      <c r="E41" s="190"/>
      <c r="F41" s="190"/>
      <c r="G41" s="191"/>
      <c r="H41" s="7">
        <v>0.015</v>
      </c>
      <c r="I41" s="8">
        <f aca="true" t="shared" si="0" ref="I41:I47">$I$37*H41</f>
        <v>21.432366734693876</v>
      </c>
    </row>
    <row r="42" spans="1:9" ht="15" customHeight="1">
      <c r="A42" s="160">
        <v>3</v>
      </c>
      <c r="B42" s="189" t="s">
        <v>32</v>
      </c>
      <c r="C42" s="190"/>
      <c r="D42" s="190"/>
      <c r="E42" s="190"/>
      <c r="F42" s="190"/>
      <c r="G42" s="191"/>
      <c r="H42" s="7">
        <v>0.01</v>
      </c>
      <c r="I42" s="8">
        <f t="shared" si="0"/>
        <v>14.288244489795918</v>
      </c>
    </row>
    <row r="43" spans="1:9" ht="15" customHeight="1">
      <c r="A43" s="160">
        <v>4</v>
      </c>
      <c r="B43" s="189" t="s">
        <v>33</v>
      </c>
      <c r="C43" s="190"/>
      <c r="D43" s="190"/>
      <c r="E43" s="190"/>
      <c r="F43" s="190"/>
      <c r="G43" s="191"/>
      <c r="H43" s="7">
        <v>0.002</v>
      </c>
      <c r="I43" s="8">
        <f>$I$37*H43</f>
        <v>2.8576488979591836</v>
      </c>
    </row>
    <row r="44" spans="1:9" ht="15" customHeight="1">
      <c r="A44" s="160">
        <v>5</v>
      </c>
      <c r="B44" s="189" t="s">
        <v>34</v>
      </c>
      <c r="C44" s="190"/>
      <c r="D44" s="190"/>
      <c r="E44" s="190"/>
      <c r="F44" s="190"/>
      <c r="G44" s="191"/>
      <c r="H44" s="7">
        <v>0.025</v>
      </c>
      <c r="I44" s="8">
        <f t="shared" si="0"/>
        <v>35.720611224489794</v>
      </c>
    </row>
    <row r="45" spans="1:9" ht="15" customHeight="1">
      <c r="A45" s="160">
        <v>6</v>
      </c>
      <c r="B45" s="189" t="s">
        <v>35</v>
      </c>
      <c r="C45" s="190"/>
      <c r="D45" s="190"/>
      <c r="E45" s="190"/>
      <c r="F45" s="190"/>
      <c r="G45" s="191"/>
      <c r="H45" s="7">
        <v>0.08</v>
      </c>
      <c r="I45" s="8">
        <f>$I$37*H45</f>
        <v>114.30595591836735</v>
      </c>
    </row>
    <row r="46" spans="1:9" ht="15" customHeight="1">
      <c r="A46" s="160">
        <v>7</v>
      </c>
      <c r="B46" s="189" t="s">
        <v>36</v>
      </c>
      <c r="C46" s="190"/>
      <c r="D46" s="190"/>
      <c r="E46" s="190"/>
      <c r="F46" s="190"/>
      <c r="G46" s="191"/>
      <c r="H46" s="7">
        <v>0.03</v>
      </c>
      <c r="I46" s="8">
        <f t="shared" si="0"/>
        <v>42.86473346938775</v>
      </c>
    </row>
    <row r="47" spans="1:9" ht="15" customHeight="1">
      <c r="A47" s="160">
        <v>8</v>
      </c>
      <c r="B47" s="189" t="s">
        <v>37</v>
      </c>
      <c r="C47" s="190"/>
      <c r="D47" s="190"/>
      <c r="E47" s="190"/>
      <c r="F47" s="190"/>
      <c r="G47" s="191"/>
      <c r="H47" s="7">
        <v>0.006</v>
      </c>
      <c r="I47" s="8">
        <f t="shared" si="0"/>
        <v>8.572946693877551</v>
      </c>
    </row>
    <row r="48" spans="1:10" s="12" customFormat="1" ht="15" customHeight="1">
      <c r="A48" s="205" t="s">
        <v>38</v>
      </c>
      <c r="B48" s="206"/>
      <c r="C48" s="206"/>
      <c r="D48" s="206"/>
      <c r="E48" s="206"/>
      <c r="F48" s="206"/>
      <c r="G48" s="207"/>
      <c r="H48" s="10">
        <f>SUM(H40:H47)</f>
        <v>0.3680000000000001</v>
      </c>
      <c r="I48" s="159">
        <f>I40+I41+I42+I43+I44+I45+I46+I47</f>
        <v>525.8073972244897</v>
      </c>
      <c r="J48" s="11"/>
    </row>
    <row r="49" spans="1:9" ht="15" customHeight="1">
      <c r="A49" s="208" t="s">
        <v>39</v>
      </c>
      <c r="B49" s="208"/>
      <c r="C49" s="208"/>
      <c r="D49" s="208"/>
      <c r="E49" s="208"/>
      <c r="F49" s="208"/>
      <c r="G49" s="208"/>
      <c r="H49" s="208"/>
      <c r="I49" s="208"/>
    </row>
    <row r="50" spans="1:16" ht="30.75" customHeight="1">
      <c r="A50" s="209" t="s">
        <v>228</v>
      </c>
      <c r="B50" s="209"/>
      <c r="C50" s="209"/>
      <c r="D50" s="209"/>
      <c r="E50" s="209"/>
      <c r="F50" s="209"/>
      <c r="G50" s="209"/>
      <c r="H50" s="209"/>
      <c r="I50" s="209"/>
      <c r="J50"/>
      <c r="K50"/>
      <c r="L50"/>
      <c r="M50"/>
      <c r="N50"/>
      <c r="O50"/>
      <c r="P50"/>
    </row>
    <row r="51" spans="1:9" ht="33.75" customHeight="1">
      <c r="A51" s="6" t="s">
        <v>40</v>
      </c>
      <c r="B51" s="186" t="s">
        <v>41</v>
      </c>
      <c r="C51" s="187"/>
      <c r="D51" s="187"/>
      <c r="E51" s="187"/>
      <c r="F51" s="187"/>
      <c r="G51" s="188"/>
      <c r="H51" s="6" t="s">
        <v>23</v>
      </c>
      <c r="I51" s="6" t="s">
        <v>24</v>
      </c>
    </row>
    <row r="52" spans="1:9" ht="15" customHeight="1">
      <c r="A52" s="160">
        <v>1</v>
      </c>
      <c r="B52" s="189" t="s">
        <v>42</v>
      </c>
      <c r="C52" s="190"/>
      <c r="D52" s="190"/>
      <c r="E52" s="190"/>
      <c r="F52" s="190"/>
      <c r="G52" s="191"/>
      <c r="H52" s="7">
        <v>0.1111</v>
      </c>
      <c r="I52" s="8">
        <f>$I$37*H52</f>
        <v>158.74239628163267</v>
      </c>
    </row>
    <row r="53" spans="1:9" ht="15" customHeight="1">
      <c r="A53" s="160">
        <v>2</v>
      </c>
      <c r="B53" s="189" t="s">
        <v>43</v>
      </c>
      <c r="C53" s="190"/>
      <c r="D53" s="190"/>
      <c r="E53" s="190"/>
      <c r="F53" s="190"/>
      <c r="G53" s="191"/>
      <c r="H53" s="7">
        <v>0.02047</v>
      </c>
      <c r="I53" s="8">
        <f aca="true" t="shared" si="1" ref="I53:I58">$I$37*H53</f>
        <v>29.24803647061224</v>
      </c>
    </row>
    <row r="54" spans="1:9" ht="15" customHeight="1">
      <c r="A54" s="160">
        <v>3</v>
      </c>
      <c r="B54" s="189" t="s">
        <v>44</v>
      </c>
      <c r="C54" s="190"/>
      <c r="D54" s="190"/>
      <c r="E54" s="190"/>
      <c r="F54" s="190"/>
      <c r="G54" s="191"/>
      <c r="H54" s="7">
        <v>0.012123</v>
      </c>
      <c r="I54" s="8">
        <f t="shared" si="1"/>
        <v>17.32163879497959</v>
      </c>
    </row>
    <row r="55" spans="1:9" ht="15" customHeight="1">
      <c r="A55" s="160">
        <v>4</v>
      </c>
      <c r="B55" s="189" t="s">
        <v>45</v>
      </c>
      <c r="C55" s="190"/>
      <c r="D55" s="190"/>
      <c r="E55" s="190"/>
      <c r="F55" s="190"/>
      <c r="G55" s="191"/>
      <c r="H55" s="7">
        <v>0.011436</v>
      </c>
      <c r="I55" s="8">
        <f>$I$37*H55</f>
        <v>16.34003639853061</v>
      </c>
    </row>
    <row r="56" spans="1:9" ht="15" customHeight="1">
      <c r="A56" s="160">
        <v>5</v>
      </c>
      <c r="B56" s="189" t="s">
        <v>46</v>
      </c>
      <c r="C56" s="190"/>
      <c r="D56" s="190"/>
      <c r="E56" s="190"/>
      <c r="F56" s="190"/>
      <c r="G56" s="191"/>
      <c r="H56" s="7">
        <v>0.000174</v>
      </c>
      <c r="I56" s="8">
        <f t="shared" si="1"/>
        <v>0.24861545412244898</v>
      </c>
    </row>
    <row r="57" spans="1:9" ht="15" customHeight="1">
      <c r="A57" s="160">
        <v>6</v>
      </c>
      <c r="B57" s="189" t="s">
        <v>47</v>
      </c>
      <c r="C57" s="190"/>
      <c r="D57" s="190"/>
      <c r="E57" s="190"/>
      <c r="F57" s="190"/>
      <c r="G57" s="191"/>
      <c r="H57" s="7">
        <v>0.000442</v>
      </c>
      <c r="I57" s="8">
        <f t="shared" si="1"/>
        <v>0.6315404064489796</v>
      </c>
    </row>
    <row r="58" spans="1:9" ht="15" customHeight="1">
      <c r="A58" s="160">
        <v>7</v>
      </c>
      <c r="B58" s="189" t="s">
        <v>48</v>
      </c>
      <c r="C58" s="190"/>
      <c r="D58" s="190"/>
      <c r="E58" s="190"/>
      <c r="F58" s="190"/>
      <c r="G58" s="191"/>
      <c r="H58" s="7">
        <v>0.000185</v>
      </c>
      <c r="I58" s="8">
        <f t="shared" si="1"/>
        <v>0.26433252306122446</v>
      </c>
    </row>
    <row r="59" spans="1:9" ht="15" customHeight="1">
      <c r="A59" s="160">
        <v>8</v>
      </c>
      <c r="B59" s="189" t="s">
        <v>49</v>
      </c>
      <c r="C59" s="190"/>
      <c r="D59" s="190"/>
      <c r="E59" s="190"/>
      <c r="F59" s="190"/>
      <c r="G59" s="191"/>
      <c r="H59" s="7">
        <v>0.09079</v>
      </c>
      <c r="I59" s="8">
        <f>$I$37*H59</f>
        <v>129.72297172285712</v>
      </c>
    </row>
    <row r="60" spans="1:10" s="12" customFormat="1" ht="15" customHeight="1">
      <c r="A60" s="205" t="s">
        <v>50</v>
      </c>
      <c r="B60" s="206"/>
      <c r="C60" s="206"/>
      <c r="D60" s="206"/>
      <c r="E60" s="206"/>
      <c r="F60" s="206"/>
      <c r="G60" s="207"/>
      <c r="H60" s="10">
        <f>SUM(H52:H59)</f>
        <v>0.24672</v>
      </c>
      <c r="I60" s="159">
        <f>I52+I53+I54+I55+I56+I57+I58+I59</f>
        <v>352.51956805224484</v>
      </c>
      <c r="J60" s="11"/>
    </row>
    <row r="61" spans="1:9" ht="11.25" customHeight="1">
      <c r="A61" s="13" t="s">
        <v>51</v>
      </c>
      <c r="B61" s="210" t="s">
        <v>52</v>
      </c>
      <c r="C61" s="210"/>
      <c r="D61" s="210"/>
      <c r="E61" s="210"/>
      <c r="F61" s="210"/>
      <c r="G61" s="210"/>
      <c r="H61" s="210"/>
      <c r="I61" s="210"/>
    </row>
    <row r="62" spans="1:9" ht="15" customHeight="1">
      <c r="A62" s="13" t="s">
        <v>53</v>
      </c>
      <c r="B62" s="211" t="s">
        <v>54</v>
      </c>
      <c r="C62" s="211"/>
      <c r="D62" s="211"/>
      <c r="E62" s="211"/>
      <c r="F62" s="211"/>
      <c r="G62" s="211"/>
      <c r="H62" s="211"/>
      <c r="I62" s="211"/>
    </row>
    <row r="63" spans="1:9" ht="33.75" customHeight="1">
      <c r="A63" s="6" t="s">
        <v>55</v>
      </c>
      <c r="B63" s="186" t="s">
        <v>56</v>
      </c>
      <c r="C63" s="187"/>
      <c r="D63" s="187"/>
      <c r="E63" s="187"/>
      <c r="F63" s="187"/>
      <c r="G63" s="188"/>
      <c r="H63" s="6" t="s">
        <v>23</v>
      </c>
      <c r="I63" s="6" t="s">
        <v>24</v>
      </c>
    </row>
    <row r="64" spans="1:9" ht="15" customHeight="1">
      <c r="A64" s="160">
        <v>1</v>
      </c>
      <c r="B64" s="189" t="s">
        <v>57</v>
      </c>
      <c r="C64" s="190"/>
      <c r="D64" s="190"/>
      <c r="E64" s="190"/>
      <c r="F64" s="190"/>
      <c r="G64" s="191"/>
      <c r="H64" s="7">
        <v>0.023627</v>
      </c>
      <c r="I64" s="8">
        <f>$I$37*H64</f>
        <v>33.75883525604081</v>
      </c>
    </row>
    <row r="65" spans="1:9" ht="15" customHeight="1">
      <c r="A65" s="160">
        <v>2</v>
      </c>
      <c r="B65" s="189" t="s">
        <v>58</v>
      </c>
      <c r="C65" s="190"/>
      <c r="D65" s="190"/>
      <c r="E65" s="190"/>
      <c r="F65" s="190"/>
      <c r="G65" s="191"/>
      <c r="H65" s="7">
        <v>0.001717</v>
      </c>
      <c r="I65" s="8">
        <f>$I$37*H65</f>
        <v>2.453291578897959</v>
      </c>
    </row>
    <row r="66" spans="1:9" ht="15" customHeight="1">
      <c r="A66" s="160">
        <v>3</v>
      </c>
      <c r="B66" s="189" t="s">
        <v>59</v>
      </c>
      <c r="C66" s="190"/>
      <c r="D66" s="190"/>
      <c r="E66" s="190"/>
      <c r="F66" s="190"/>
      <c r="G66" s="191"/>
      <c r="H66" s="7">
        <v>0.011813</v>
      </c>
      <c r="I66" s="8">
        <f>$I$37*H66</f>
        <v>16.87870321579592</v>
      </c>
    </row>
    <row r="67" spans="1:10" s="12" customFormat="1" ht="15" customHeight="1">
      <c r="A67" s="205" t="s">
        <v>60</v>
      </c>
      <c r="B67" s="206"/>
      <c r="C67" s="206"/>
      <c r="D67" s="206"/>
      <c r="E67" s="206"/>
      <c r="F67" s="206"/>
      <c r="G67" s="207"/>
      <c r="H67" s="10">
        <f>SUM(H64:H66)</f>
        <v>0.037156999999999996</v>
      </c>
      <c r="I67" s="159">
        <f>I64+I65+I66</f>
        <v>53.090830050734695</v>
      </c>
      <c r="J67" s="11"/>
    </row>
    <row r="68" ht="4.5" customHeight="1"/>
    <row r="69" spans="1:9" ht="45">
      <c r="A69" s="6" t="s">
        <v>61</v>
      </c>
      <c r="B69" s="186" t="s">
        <v>62</v>
      </c>
      <c r="C69" s="187"/>
      <c r="D69" s="187"/>
      <c r="E69" s="187"/>
      <c r="F69" s="187"/>
      <c r="G69" s="188"/>
      <c r="H69" s="6" t="s">
        <v>23</v>
      </c>
      <c r="I69" s="6" t="s">
        <v>24</v>
      </c>
    </row>
    <row r="70" spans="1:9" ht="15" customHeight="1">
      <c r="A70" s="160">
        <v>1</v>
      </c>
      <c r="B70" s="189" t="s">
        <v>63</v>
      </c>
      <c r="C70" s="190"/>
      <c r="D70" s="190"/>
      <c r="E70" s="190"/>
      <c r="F70" s="190"/>
      <c r="G70" s="191"/>
      <c r="H70" s="7">
        <f>(H48*H60)</f>
        <v>0.09079296000000002</v>
      </c>
      <c r="I70" s="8">
        <f>$I$37*H70</f>
        <v>129.72720104322616</v>
      </c>
    </row>
    <row r="71" spans="1:11" s="12" customFormat="1" ht="15" customHeight="1">
      <c r="A71" s="205" t="s">
        <v>64</v>
      </c>
      <c r="B71" s="206"/>
      <c r="C71" s="206"/>
      <c r="D71" s="206"/>
      <c r="E71" s="206"/>
      <c r="F71" s="206"/>
      <c r="G71" s="207"/>
      <c r="H71" s="10">
        <f>SUM(H70:H70)</f>
        <v>0.09079296000000002</v>
      </c>
      <c r="I71" s="159">
        <f>I70</f>
        <v>129.72720104322616</v>
      </c>
      <c r="J71" s="11"/>
      <c r="K71" s="14"/>
    </row>
    <row r="72" ht="4.5" customHeight="1">
      <c r="J72" s="15"/>
    </row>
    <row r="73" spans="1:10" s="12" customFormat="1" ht="12">
      <c r="A73" s="214" t="s">
        <v>65</v>
      </c>
      <c r="B73" s="214"/>
      <c r="C73" s="214"/>
      <c r="D73" s="214"/>
      <c r="E73" s="214"/>
      <c r="F73" s="214"/>
      <c r="G73" s="214"/>
      <c r="H73" s="16">
        <f>H48+H60+H67+H71</f>
        <v>0.7426699600000002</v>
      </c>
      <c r="I73" s="17">
        <f>I48+I60+I67+I71</f>
        <v>1061.1449963706955</v>
      </c>
      <c r="J73" s="11"/>
    </row>
    <row r="74" ht="4.5" customHeight="1"/>
    <row r="75" spans="1:9" ht="45">
      <c r="A75" s="6" t="s">
        <v>66</v>
      </c>
      <c r="B75" s="186" t="s">
        <v>67</v>
      </c>
      <c r="C75" s="187"/>
      <c r="D75" s="187"/>
      <c r="E75" s="187"/>
      <c r="F75" s="187"/>
      <c r="G75" s="188"/>
      <c r="H75" s="6" t="s">
        <v>23</v>
      </c>
      <c r="I75" s="6" t="s">
        <v>24</v>
      </c>
    </row>
    <row r="76" spans="1:9" ht="15" customHeight="1">
      <c r="A76" s="160">
        <v>1</v>
      </c>
      <c r="B76" s="189" t="s">
        <v>247</v>
      </c>
      <c r="C76" s="190"/>
      <c r="D76" s="190"/>
      <c r="E76" s="190"/>
      <c r="F76" s="190"/>
      <c r="G76" s="191"/>
      <c r="H76" s="7">
        <f>I76/$I$37</f>
        <v>0.2895471170691797</v>
      </c>
      <c r="I76" s="8">
        <f>I87</f>
        <v>413.712</v>
      </c>
    </row>
    <row r="77" spans="1:9" ht="15" customHeight="1">
      <c r="A77" s="160">
        <v>2</v>
      </c>
      <c r="B77" s="189" t="s">
        <v>253</v>
      </c>
      <c r="C77" s="190"/>
      <c r="D77" s="190"/>
      <c r="E77" s="190"/>
      <c r="F77" s="190"/>
      <c r="G77" s="191"/>
      <c r="H77" s="7">
        <f>I77/$I$37</f>
        <v>0.08002842582252359</v>
      </c>
      <c r="I77" s="8">
        <f>I83</f>
        <v>114.34657142857141</v>
      </c>
    </row>
    <row r="78" spans="1:9" ht="15" customHeight="1">
      <c r="A78" s="160">
        <v>3</v>
      </c>
      <c r="B78" s="189" t="s">
        <v>254</v>
      </c>
      <c r="C78" s="190"/>
      <c r="D78" s="190"/>
      <c r="E78" s="190"/>
      <c r="F78" s="190"/>
      <c r="G78" s="191"/>
      <c r="H78" s="7">
        <f>I78/$I$37</f>
        <v>0.27293066008109024</v>
      </c>
      <c r="I78" s="8">
        <f>I91</f>
        <v>389.97</v>
      </c>
    </row>
    <row r="79" spans="1:10" ht="15" customHeight="1">
      <c r="A79" s="205" t="s">
        <v>68</v>
      </c>
      <c r="B79" s="206"/>
      <c r="C79" s="206"/>
      <c r="D79" s="206"/>
      <c r="E79" s="206"/>
      <c r="F79" s="206"/>
      <c r="G79" s="207"/>
      <c r="H79" s="10">
        <f>H76+H77+H78</f>
        <v>0.6425062029727935</v>
      </c>
      <c r="I79" s="159">
        <f>I76+I77+I78</f>
        <v>918.0285714285715</v>
      </c>
      <c r="J79" s="9"/>
    </row>
    <row r="80" spans="1:9" ht="4.5" customHeight="1">
      <c r="A80" s="18"/>
      <c r="B80" s="18"/>
      <c r="C80" s="18"/>
      <c r="D80" s="18"/>
      <c r="E80" s="18"/>
      <c r="F80" s="18"/>
      <c r="G80" s="18"/>
      <c r="H80" s="19"/>
      <c r="I80" s="20"/>
    </row>
    <row r="81" spans="1:9" ht="15" customHeight="1">
      <c r="A81" s="212" t="s">
        <v>69</v>
      </c>
      <c r="B81" s="212"/>
      <c r="C81" s="212"/>
      <c r="D81" s="212"/>
      <c r="E81" s="212"/>
      <c r="F81" s="212"/>
      <c r="G81" s="212"/>
      <c r="H81" s="212"/>
      <c r="I81" s="212"/>
    </row>
    <row r="82" spans="1:9" ht="24" customHeight="1">
      <c r="A82" s="183" t="s">
        <v>70</v>
      </c>
      <c r="B82" s="183"/>
      <c r="C82" s="160" t="s">
        <v>71</v>
      </c>
      <c r="D82" s="160" t="s">
        <v>72</v>
      </c>
      <c r="E82" s="160" t="s">
        <v>73</v>
      </c>
      <c r="F82" s="160" t="s">
        <v>74</v>
      </c>
      <c r="G82" s="160" t="s">
        <v>75</v>
      </c>
      <c r="H82" s="7" t="s">
        <v>76</v>
      </c>
      <c r="I82" s="8" t="s">
        <v>77</v>
      </c>
    </row>
    <row r="83" spans="1:9" ht="15" customHeight="1">
      <c r="A83" s="213">
        <f>I12</f>
        <v>3.65</v>
      </c>
      <c r="B83" s="183"/>
      <c r="C83" s="160">
        <f>I13</f>
        <v>26</v>
      </c>
      <c r="D83" s="160">
        <f>I14</f>
        <v>2</v>
      </c>
      <c r="E83" s="164">
        <f>A83*C83*D83</f>
        <v>189.79999999999998</v>
      </c>
      <c r="F83" s="164">
        <f>I29</f>
        <v>1257.557142857143</v>
      </c>
      <c r="G83" s="21">
        <f>I15</f>
        <v>0.06</v>
      </c>
      <c r="H83" s="164">
        <f>F83*G83</f>
        <v>75.45342857142857</v>
      </c>
      <c r="I83" s="8">
        <f>E83-H83</f>
        <v>114.34657142857141</v>
      </c>
    </row>
    <row r="84" spans="1:9" ht="4.5" customHeight="1">
      <c r="A84" s="22"/>
      <c r="B84" s="22"/>
      <c r="C84" s="22"/>
      <c r="D84" s="22"/>
      <c r="E84" s="23"/>
      <c r="F84" s="23"/>
      <c r="G84" s="24"/>
      <c r="H84" s="23"/>
      <c r="I84" s="25"/>
    </row>
    <row r="85" spans="1:9" ht="15" customHeight="1">
      <c r="A85" s="212" t="s">
        <v>238</v>
      </c>
      <c r="B85" s="212"/>
      <c r="C85" s="212"/>
      <c r="D85" s="212"/>
      <c r="E85" s="212"/>
      <c r="F85" s="212"/>
      <c r="G85" s="212"/>
      <c r="H85" s="212"/>
      <c r="I85" s="212"/>
    </row>
    <row r="86" spans="1:9" ht="23.25" customHeight="1">
      <c r="A86" s="183" t="s">
        <v>70</v>
      </c>
      <c r="B86" s="183"/>
      <c r="C86" s="160" t="s">
        <v>78</v>
      </c>
      <c r="D86" s="160" t="s">
        <v>72</v>
      </c>
      <c r="E86" s="160" t="s">
        <v>73</v>
      </c>
      <c r="F86" s="160" t="s">
        <v>74</v>
      </c>
      <c r="G86" s="160" t="s">
        <v>75</v>
      </c>
      <c r="H86" s="7" t="str">
        <f>H82</f>
        <v>Valor desconto</v>
      </c>
      <c r="I86" s="8" t="s">
        <v>77</v>
      </c>
    </row>
    <row r="87" spans="1:9" ht="15" customHeight="1">
      <c r="A87" s="218">
        <f>I16</f>
        <v>19.89</v>
      </c>
      <c r="B87" s="218"/>
      <c r="C87" s="26">
        <f>I17</f>
        <v>26</v>
      </c>
      <c r="D87" s="160">
        <f>I18</f>
        <v>1</v>
      </c>
      <c r="E87" s="164">
        <f>A87*C87*D87</f>
        <v>517.14</v>
      </c>
      <c r="F87" s="164">
        <f>E87</f>
        <v>517.14</v>
      </c>
      <c r="G87" s="158">
        <f>I19</f>
        <v>0.2</v>
      </c>
      <c r="H87" s="164">
        <f>F87*G87</f>
        <v>103.428</v>
      </c>
      <c r="I87" s="8">
        <f>E87-H87</f>
        <v>413.712</v>
      </c>
    </row>
    <row r="88" spans="1:9" ht="6" customHeight="1">
      <c r="A88" s="152"/>
      <c r="B88" s="152"/>
      <c r="C88" s="153"/>
      <c r="D88" s="167"/>
      <c r="E88" s="152"/>
      <c r="F88" s="152"/>
      <c r="G88" s="154"/>
      <c r="H88" s="152"/>
      <c r="I88" s="155"/>
    </row>
    <row r="89" spans="1:9" ht="15" customHeight="1">
      <c r="A89" s="212" t="s">
        <v>237</v>
      </c>
      <c r="B89" s="212"/>
      <c r="C89" s="212"/>
      <c r="D89" s="212"/>
      <c r="E89" s="212"/>
      <c r="F89" s="212"/>
      <c r="G89" s="212"/>
      <c r="H89" s="212"/>
      <c r="I89" s="212"/>
    </row>
    <row r="90" spans="1:9" ht="21" customHeight="1">
      <c r="A90" s="183" t="s">
        <v>70</v>
      </c>
      <c r="B90" s="183"/>
      <c r="C90" s="184" t="s">
        <v>245</v>
      </c>
      <c r="D90" s="223"/>
      <c r="E90" s="160" t="s">
        <v>73</v>
      </c>
      <c r="F90" s="160" t="s">
        <v>74</v>
      </c>
      <c r="G90" s="160" t="s">
        <v>75</v>
      </c>
      <c r="H90" s="7" t="str">
        <f>H86</f>
        <v>Valor desconto</v>
      </c>
      <c r="I90" s="8" t="s">
        <v>77</v>
      </c>
    </row>
    <row r="91" spans="1:9" ht="15" customHeight="1">
      <c r="A91" s="218">
        <f>I20</f>
        <v>389.97</v>
      </c>
      <c r="B91" s="218"/>
      <c r="C91" s="224">
        <v>1</v>
      </c>
      <c r="D91" s="225"/>
      <c r="E91" s="164">
        <f>A91*C91</f>
        <v>389.97</v>
      </c>
      <c r="F91" s="164">
        <f>E91</f>
        <v>389.97</v>
      </c>
      <c r="G91" s="158">
        <v>0</v>
      </c>
      <c r="H91" s="164">
        <f>F91*G91</f>
        <v>0</v>
      </c>
      <c r="I91" s="8">
        <f>E91-H91</f>
        <v>389.97</v>
      </c>
    </row>
    <row r="92" ht="4.5" customHeight="1"/>
    <row r="93" spans="1:12" ht="12" customHeight="1">
      <c r="A93" s="219" t="s">
        <v>79</v>
      </c>
      <c r="B93" s="219"/>
      <c r="C93" s="219"/>
      <c r="D93" s="219"/>
      <c r="E93" s="219"/>
      <c r="F93" s="219"/>
      <c r="G93" s="219"/>
      <c r="H93" s="27">
        <f>H37+H73+H79</f>
        <v>2.385176162972794</v>
      </c>
      <c r="I93" s="28">
        <f>I37+I73+I79</f>
        <v>3407.9980167788585</v>
      </c>
      <c r="J93" s="9"/>
      <c r="L93" s="9"/>
    </row>
    <row r="94" spans="1:12" s="33" customFormat="1" ht="4.5" customHeight="1">
      <c r="A94" s="29"/>
      <c r="B94" s="29"/>
      <c r="C94" s="29"/>
      <c r="D94" s="29"/>
      <c r="E94" s="29"/>
      <c r="F94" s="29"/>
      <c r="G94" s="29"/>
      <c r="H94" s="30"/>
      <c r="I94" s="31"/>
      <c r="J94" s="32"/>
      <c r="L94" s="32"/>
    </row>
    <row r="95" spans="1:9" ht="11.25">
      <c r="A95" s="185" t="s">
        <v>80</v>
      </c>
      <c r="B95" s="185"/>
      <c r="C95" s="185"/>
      <c r="D95" s="185"/>
      <c r="E95" s="185"/>
      <c r="F95" s="185"/>
      <c r="G95" s="185"/>
      <c r="H95" s="185"/>
      <c r="I95" s="185"/>
    </row>
    <row r="96" spans="1:9" ht="45">
      <c r="A96" s="6" t="s">
        <v>21</v>
      </c>
      <c r="B96" s="186" t="s">
        <v>81</v>
      </c>
      <c r="C96" s="187"/>
      <c r="D96" s="187"/>
      <c r="E96" s="187"/>
      <c r="F96" s="187"/>
      <c r="G96" s="188"/>
      <c r="H96" s="6" t="s">
        <v>23</v>
      </c>
      <c r="I96" s="6" t="s">
        <v>24</v>
      </c>
    </row>
    <row r="97" spans="1:19" ht="15" customHeight="1">
      <c r="A97" s="160">
        <v>1</v>
      </c>
      <c r="B97" s="189" t="s">
        <v>82</v>
      </c>
      <c r="C97" s="190"/>
      <c r="D97" s="190"/>
      <c r="E97" s="190"/>
      <c r="F97" s="190"/>
      <c r="G97" s="191"/>
      <c r="H97" s="7">
        <f>I97/$I$108</f>
        <v>0</v>
      </c>
      <c r="I97" s="8">
        <v>0</v>
      </c>
      <c r="K97"/>
      <c r="L97"/>
      <c r="M97"/>
      <c r="N97"/>
      <c r="O97"/>
      <c r="P97"/>
      <c r="Q97"/>
      <c r="R97"/>
      <c r="S97"/>
    </row>
    <row r="98" spans="1:19" ht="15" customHeight="1">
      <c r="A98" s="160">
        <v>2</v>
      </c>
      <c r="B98" s="220" t="s">
        <v>215</v>
      </c>
      <c r="C98" s="221"/>
      <c r="D98" s="221"/>
      <c r="E98" s="221"/>
      <c r="F98" s="221"/>
      <c r="G98" s="222"/>
      <c r="H98" s="7">
        <f>I98/$I$108</f>
        <v>0</v>
      </c>
      <c r="I98" s="8">
        <v>0</v>
      </c>
      <c r="K98"/>
      <c r="L98"/>
      <c r="M98"/>
      <c r="N98"/>
      <c r="O98"/>
      <c r="P98"/>
      <c r="Q98"/>
      <c r="R98"/>
      <c r="S98"/>
    </row>
    <row r="99" spans="1:19" ht="15" customHeight="1">
      <c r="A99" s="160">
        <v>3</v>
      </c>
      <c r="B99" s="189" t="s">
        <v>83</v>
      </c>
      <c r="C99" s="190"/>
      <c r="D99" s="190"/>
      <c r="E99" s="190"/>
      <c r="F99" s="190"/>
      <c r="G99" s="191"/>
      <c r="H99" s="7">
        <f>I99/$I$108</f>
        <v>0</v>
      </c>
      <c r="I99" s="8">
        <v>0</v>
      </c>
      <c r="K99"/>
      <c r="L99"/>
      <c r="M99"/>
      <c r="N99"/>
      <c r="O99"/>
      <c r="P99"/>
      <c r="Q99"/>
      <c r="R99"/>
      <c r="S99"/>
    </row>
    <row r="100" spans="1:19" ht="15" customHeight="1">
      <c r="A100" s="160">
        <v>4</v>
      </c>
      <c r="B100" s="215" t="s">
        <v>216</v>
      </c>
      <c r="C100" s="216"/>
      <c r="D100" s="216"/>
      <c r="E100" s="216"/>
      <c r="F100" s="216"/>
      <c r="G100" s="217"/>
      <c r="H100" s="7">
        <f>I100/$I$108</f>
        <v>0</v>
      </c>
      <c r="I100" s="8">
        <v>0</v>
      </c>
      <c r="K100"/>
      <c r="L100"/>
      <c r="M100"/>
      <c r="N100"/>
      <c r="O100"/>
      <c r="P100"/>
      <c r="Q100"/>
      <c r="R100"/>
      <c r="S100"/>
    </row>
    <row r="101" spans="1:19" ht="15" customHeight="1">
      <c r="A101" s="160">
        <v>5</v>
      </c>
      <c r="B101" s="189" t="s">
        <v>84</v>
      </c>
      <c r="C101" s="190"/>
      <c r="D101" s="190"/>
      <c r="E101" s="190"/>
      <c r="F101" s="190"/>
      <c r="G101" s="191"/>
      <c r="H101" s="7">
        <f>I101/$I$108</f>
        <v>0</v>
      </c>
      <c r="I101" s="8">
        <v>0</v>
      </c>
      <c r="K101"/>
      <c r="L101"/>
      <c r="M101"/>
      <c r="N101"/>
      <c r="O101"/>
      <c r="P101"/>
      <c r="Q101"/>
      <c r="R101"/>
      <c r="S101"/>
    </row>
    <row r="102" spans="1:19" ht="15" customHeight="1">
      <c r="A102" s="160">
        <v>6</v>
      </c>
      <c r="B102" s="189" t="s">
        <v>85</v>
      </c>
      <c r="C102" s="190"/>
      <c r="D102" s="190"/>
      <c r="E102" s="190"/>
      <c r="F102" s="190"/>
      <c r="G102" s="191"/>
      <c r="H102" s="7">
        <f>I102/$I$108</f>
        <v>0</v>
      </c>
      <c r="I102" s="8">
        <v>0</v>
      </c>
      <c r="K102"/>
      <c r="L102"/>
      <c r="M102"/>
      <c r="N102"/>
      <c r="O102"/>
      <c r="P102"/>
      <c r="Q102"/>
      <c r="R102"/>
      <c r="S102"/>
    </row>
    <row r="103" spans="1:19" ht="15" customHeight="1">
      <c r="A103" s="205" t="s">
        <v>86</v>
      </c>
      <c r="B103" s="206"/>
      <c r="C103" s="206"/>
      <c r="D103" s="206"/>
      <c r="E103" s="206"/>
      <c r="F103" s="206"/>
      <c r="G103" s="207"/>
      <c r="H103" s="10">
        <f>H97+H98+H99+H100+H101+H102</f>
        <v>0</v>
      </c>
      <c r="I103" s="34">
        <f>I97+I98+I99+I100+I101+I102</f>
        <v>0</v>
      </c>
      <c r="J103" s="9"/>
      <c r="K103"/>
      <c r="L103"/>
      <c r="M103"/>
      <c r="N103"/>
      <c r="O103"/>
      <c r="P103"/>
      <c r="Q103"/>
      <c r="R103"/>
      <c r="S103"/>
    </row>
    <row r="104" spans="1:19" ht="30" customHeight="1">
      <c r="A104"/>
      <c r="B104" s="210" t="s">
        <v>217</v>
      </c>
      <c r="C104" s="210"/>
      <c r="D104" s="210"/>
      <c r="E104" s="210"/>
      <c r="F104" s="210"/>
      <c r="G104" s="210"/>
      <c r="H104" s="210"/>
      <c r="I104" s="210"/>
      <c r="K104"/>
      <c r="L104"/>
      <c r="M104"/>
      <c r="N104"/>
      <c r="O104"/>
      <c r="P104"/>
      <c r="Q104"/>
      <c r="R104"/>
      <c r="S104"/>
    </row>
    <row r="105" spans="1:9" ht="5.25" customHeight="1">
      <c r="A105"/>
      <c r="B105"/>
      <c r="C105"/>
      <c r="D105"/>
      <c r="E105"/>
      <c r="F105"/>
      <c r="G105"/>
      <c r="H105"/>
      <c r="I105"/>
    </row>
    <row r="106" spans="1:19" ht="48.75" customHeight="1">
      <c r="A106" s="226" t="s">
        <v>218</v>
      </c>
      <c r="B106" s="227"/>
      <c r="C106" s="227"/>
      <c r="D106" s="227"/>
      <c r="E106" s="228"/>
      <c r="F106" s="35">
        <v>0.2</v>
      </c>
      <c r="G106" s="36">
        <f>I108*F106</f>
        <v>658.7302890700576</v>
      </c>
      <c r="H106" s="37" t="s">
        <v>87</v>
      </c>
      <c r="I106" s="38">
        <f>I77</f>
        <v>114.34657142857141</v>
      </c>
      <c r="K106"/>
      <c r="L106"/>
      <c r="M106"/>
      <c r="N106"/>
      <c r="O106"/>
      <c r="P106"/>
      <c r="Q106"/>
      <c r="R106"/>
      <c r="S106"/>
    </row>
    <row r="107" spans="1:19" s="41" customFormat="1" ht="16.5" customHeight="1">
      <c r="A107" s="229" t="s">
        <v>88</v>
      </c>
      <c r="B107" s="229"/>
      <c r="C107" s="161" t="s">
        <v>89</v>
      </c>
      <c r="D107" s="161" t="s">
        <v>90</v>
      </c>
      <c r="E107" s="161" t="s">
        <v>91</v>
      </c>
      <c r="F107" s="161" t="s">
        <v>92</v>
      </c>
      <c r="G107" s="161" t="s">
        <v>93</v>
      </c>
      <c r="H107" s="37" t="s">
        <v>94</v>
      </c>
      <c r="I107" s="39" t="s">
        <v>95</v>
      </c>
      <c r="J107" s="40"/>
      <c r="K107"/>
      <c r="L107"/>
      <c r="M107"/>
      <c r="N107"/>
      <c r="O107"/>
      <c r="P107"/>
      <c r="Q107"/>
      <c r="R107"/>
      <c r="S107"/>
    </row>
    <row r="108" spans="1:19" ht="16.5" customHeight="1">
      <c r="A108" s="230">
        <f>I37</f>
        <v>1428.8244489795918</v>
      </c>
      <c r="B108" s="230"/>
      <c r="C108" s="162">
        <f>I48</f>
        <v>525.8073972244897</v>
      </c>
      <c r="D108" s="162">
        <f>I60</f>
        <v>352.51956805224484</v>
      </c>
      <c r="E108" s="162">
        <f>I67</f>
        <v>53.090830050734695</v>
      </c>
      <c r="F108" s="162">
        <f>I71</f>
        <v>129.72720104322616</v>
      </c>
      <c r="G108" s="162">
        <f>I79</f>
        <v>918.0285714285715</v>
      </c>
      <c r="H108" s="162">
        <f>A108+C108+D108+E108+F108+G108</f>
        <v>3407.998016778859</v>
      </c>
      <c r="I108" s="162">
        <f>H108-I106</f>
        <v>3293.6514453502878</v>
      </c>
      <c r="J108" s="9"/>
      <c r="K108"/>
      <c r="L108"/>
      <c r="M108"/>
      <c r="N108"/>
      <c r="O108"/>
      <c r="P108"/>
      <c r="Q108"/>
      <c r="R108"/>
      <c r="S108"/>
    </row>
    <row r="109" spans="1:9" ht="4.5" customHeight="1">
      <c r="A109" s="13"/>
      <c r="B109" s="231"/>
      <c r="C109" s="231"/>
      <c r="D109" s="231"/>
      <c r="E109" s="231"/>
      <c r="F109" s="231"/>
      <c r="G109" s="231"/>
      <c r="H109" s="231"/>
      <c r="I109" s="231"/>
    </row>
    <row r="110" spans="1:9" ht="45">
      <c r="A110" s="6" t="s">
        <v>28</v>
      </c>
      <c r="B110" s="186" t="s">
        <v>96</v>
      </c>
      <c r="C110" s="187"/>
      <c r="D110" s="187"/>
      <c r="E110" s="187"/>
      <c r="F110" s="187"/>
      <c r="G110" s="188"/>
      <c r="H110" s="6" t="s">
        <v>23</v>
      </c>
      <c r="I110" s="6" t="s">
        <v>24</v>
      </c>
    </row>
    <row r="111" spans="1:9" ht="15" customHeight="1">
      <c r="A111" s="160">
        <v>1</v>
      </c>
      <c r="B111" s="189" t="s">
        <v>97</v>
      </c>
      <c r="C111" s="190"/>
      <c r="D111" s="190"/>
      <c r="E111" s="190"/>
      <c r="F111" s="190"/>
      <c r="G111" s="191"/>
      <c r="H111" s="7">
        <f>I111/$I$121</f>
        <v>0</v>
      </c>
      <c r="I111" s="8">
        <v>0</v>
      </c>
    </row>
    <row r="112" spans="1:9" ht="15" customHeight="1">
      <c r="A112" s="160">
        <v>2</v>
      </c>
      <c r="B112" s="189" t="s">
        <v>98</v>
      </c>
      <c r="C112" s="190"/>
      <c r="D112" s="190"/>
      <c r="E112" s="190"/>
      <c r="F112" s="190"/>
      <c r="G112" s="191"/>
      <c r="H112" s="7">
        <f>I112/$I$121</f>
        <v>0</v>
      </c>
      <c r="I112" s="8">
        <v>0</v>
      </c>
    </row>
    <row r="113" spans="1:9" ht="15" customHeight="1">
      <c r="A113" s="205" t="s">
        <v>99</v>
      </c>
      <c r="B113" s="206"/>
      <c r="C113" s="206"/>
      <c r="D113" s="206"/>
      <c r="E113" s="206"/>
      <c r="F113" s="206"/>
      <c r="G113" s="207"/>
      <c r="H113" s="10">
        <f>H111+H112</f>
        <v>0</v>
      </c>
      <c r="I113" s="159">
        <f>I111+I112</f>
        <v>0</v>
      </c>
    </row>
    <row r="114" ht="4.5" customHeight="1"/>
    <row r="115" spans="1:9" ht="45">
      <c r="A115" s="6" t="s">
        <v>40</v>
      </c>
      <c r="B115" s="186" t="s">
        <v>100</v>
      </c>
      <c r="C115" s="187"/>
      <c r="D115" s="187"/>
      <c r="E115" s="187"/>
      <c r="F115" s="187"/>
      <c r="G115" s="188"/>
      <c r="H115" s="6" t="s">
        <v>23</v>
      </c>
      <c r="I115" s="6" t="s">
        <v>24</v>
      </c>
    </row>
    <row r="116" spans="1:9" ht="15" customHeight="1">
      <c r="A116" s="160">
        <v>1</v>
      </c>
      <c r="B116" s="189" t="s">
        <v>100</v>
      </c>
      <c r="C116" s="190"/>
      <c r="D116" s="190"/>
      <c r="E116" s="190"/>
      <c r="F116" s="190"/>
      <c r="G116" s="191"/>
      <c r="H116" s="7">
        <f>I116/I121</f>
        <v>0</v>
      </c>
      <c r="I116" s="8">
        <v>0</v>
      </c>
    </row>
    <row r="117" spans="1:12" ht="15" customHeight="1">
      <c r="A117" s="205" t="s">
        <v>101</v>
      </c>
      <c r="B117" s="206"/>
      <c r="C117" s="206"/>
      <c r="D117" s="206"/>
      <c r="E117" s="206"/>
      <c r="F117" s="206"/>
      <c r="G117" s="207"/>
      <c r="H117" s="10">
        <f>H116</f>
        <v>0</v>
      </c>
      <c r="I117" s="159">
        <f>I116</f>
        <v>0</v>
      </c>
      <c r="J117" s="9"/>
      <c r="K117" s="9"/>
      <c r="L117" s="1"/>
    </row>
    <row r="118" spans="1:9" ht="4.5" customHeight="1">
      <c r="A118" s="18"/>
      <c r="B118" s="18"/>
      <c r="C118" s="18"/>
      <c r="D118" s="18"/>
      <c r="E118" s="18"/>
      <c r="F118" s="18"/>
      <c r="G118" s="18"/>
      <c r="H118" s="19"/>
      <c r="I118" s="20"/>
    </row>
    <row r="119" spans="1:12" ht="39" customHeight="1">
      <c r="A119" s="232" t="s">
        <v>102</v>
      </c>
      <c r="B119" s="232"/>
      <c r="C119" s="232"/>
      <c r="D119" s="232"/>
      <c r="E119" s="232"/>
      <c r="F119" s="35">
        <v>0.18</v>
      </c>
      <c r="G119" s="36">
        <f>I121*F119</f>
        <v>592.8572601630518</v>
      </c>
      <c r="H119" s="37" t="s">
        <v>87</v>
      </c>
      <c r="I119" s="38">
        <f>I77</f>
        <v>114.34657142857141</v>
      </c>
      <c r="L119" s="1"/>
    </row>
    <row r="120" spans="1:12" s="41" customFormat="1" ht="16.5" customHeight="1">
      <c r="A120" s="229" t="s">
        <v>88</v>
      </c>
      <c r="B120" s="229"/>
      <c r="C120" s="161" t="s">
        <v>89</v>
      </c>
      <c r="D120" s="161" t="s">
        <v>90</v>
      </c>
      <c r="E120" s="161" t="s">
        <v>91</v>
      </c>
      <c r="F120" s="161" t="s">
        <v>92</v>
      </c>
      <c r="G120" s="161" t="s">
        <v>93</v>
      </c>
      <c r="H120" s="37" t="s">
        <v>94</v>
      </c>
      <c r="I120" s="39" t="s">
        <v>95</v>
      </c>
      <c r="J120" s="40"/>
      <c r="L120" s="40"/>
    </row>
    <row r="121" spans="1:12" ht="16.5" customHeight="1">
      <c r="A121" s="230">
        <f>I37</f>
        <v>1428.8244489795918</v>
      </c>
      <c r="B121" s="230"/>
      <c r="C121" s="162">
        <f>I48</f>
        <v>525.8073972244897</v>
      </c>
      <c r="D121" s="162">
        <f>I60</f>
        <v>352.51956805224484</v>
      </c>
      <c r="E121" s="162">
        <f>I67</f>
        <v>53.090830050734695</v>
      </c>
      <c r="F121" s="162">
        <f>I71</f>
        <v>129.72720104322616</v>
      </c>
      <c r="G121" s="162">
        <f>I79</f>
        <v>918.0285714285715</v>
      </c>
      <c r="H121" s="162">
        <f>A121+C121+D121+E121+F121+G121</f>
        <v>3407.998016778859</v>
      </c>
      <c r="I121" s="162">
        <f>H121-I119</f>
        <v>3293.6514453502878</v>
      </c>
      <c r="J121" s="9"/>
      <c r="L121" s="1"/>
    </row>
    <row r="122" ht="4.5" customHeight="1"/>
    <row r="123" spans="1:9" ht="12">
      <c r="A123" s="219" t="s">
        <v>103</v>
      </c>
      <c r="B123" s="219"/>
      <c r="C123" s="219"/>
      <c r="D123" s="219"/>
      <c r="E123" s="219"/>
      <c r="F123" s="219"/>
      <c r="G123" s="219"/>
      <c r="H123" s="27">
        <f>H103+H113+H117</f>
        <v>0</v>
      </c>
      <c r="I123" s="28">
        <f>I103+I113+I117</f>
        <v>0</v>
      </c>
    </row>
    <row r="124" ht="4.5" customHeight="1"/>
    <row r="125" spans="1:9" ht="11.25">
      <c r="A125" s="185" t="s">
        <v>104</v>
      </c>
      <c r="B125" s="185"/>
      <c r="C125" s="185"/>
      <c r="D125" s="185"/>
      <c r="E125" s="185"/>
      <c r="F125" s="185"/>
      <c r="G125" s="185"/>
      <c r="H125" s="185"/>
      <c r="I125" s="185"/>
    </row>
    <row r="126" spans="1:15" ht="45">
      <c r="A126" s="6" t="s">
        <v>21</v>
      </c>
      <c r="B126" s="186" t="s">
        <v>105</v>
      </c>
      <c r="C126" s="187"/>
      <c r="D126" s="187"/>
      <c r="E126" s="187"/>
      <c r="F126" s="187"/>
      <c r="G126" s="188"/>
      <c r="H126" s="6" t="s">
        <v>23</v>
      </c>
      <c r="I126" s="6" t="s">
        <v>24</v>
      </c>
      <c r="K126"/>
      <c r="L126"/>
      <c r="M126"/>
      <c r="N126"/>
      <c r="O126"/>
    </row>
    <row r="127" spans="1:9" ht="15" customHeight="1">
      <c r="A127" s="160">
        <v>1</v>
      </c>
      <c r="B127" s="189" t="s">
        <v>106</v>
      </c>
      <c r="C127" s="190"/>
      <c r="D127" s="190"/>
      <c r="E127" s="190"/>
      <c r="F127" s="190"/>
      <c r="G127" s="191"/>
      <c r="H127" s="7">
        <f>I127/$I$93</f>
        <v>0.01859154929577465</v>
      </c>
      <c r="I127" s="8">
        <f>($D$137/$E$138)*G137</f>
        <v>63.35996312884639</v>
      </c>
    </row>
    <row r="128" spans="1:9" ht="15" customHeight="1">
      <c r="A128" s="160">
        <v>2</v>
      </c>
      <c r="B128" s="189" t="s">
        <v>107</v>
      </c>
      <c r="C128" s="190"/>
      <c r="D128" s="190"/>
      <c r="E128" s="190"/>
      <c r="F128" s="190"/>
      <c r="G128" s="191"/>
      <c r="H128" s="7">
        <f>I128/$I$93</f>
        <v>0.08563380281690142</v>
      </c>
      <c r="I128" s="8">
        <f>($D$137/$E$138)*G138</f>
        <v>291.83983016923185</v>
      </c>
    </row>
    <row r="129" spans="1:9" ht="15" customHeight="1">
      <c r="A129" s="160">
        <v>3</v>
      </c>
      <c r="B129" s="189" t="s">
        <v>9</v>
      </c>
      <c r="C129" s="190"/>
      <c r="D129" s="190"/>
      <c r="E129" s="190"/>
      <c r="F129" s="190"/>
      <c r="G129" s="191"/>
      <c r="H129" s="7">
        <f>I129/$I$93</f>
        <v>0.022535211267605635</v>
      </c>
      <c r="I129" s="8">
        <f>($D$137/$E$138)*G139</f>
        <v>76.79995530769258</v>
      </c>
    </row>
    <row r="130" spans="1:9" ht="15" customHeight="1">
      <c r="A130" s="160">
        <v>4</v>
      </c>
      <c r="B130" s="189" t="s">
        <v>108</v>
      </c>
      <c r="C130" s="190"/>
      <c r="D130" s="190"/>
      <c r="E130" s="190"/>
      <c r="F130" s="190"/>
      <c r="G130" s="191"/>
      <c r="H130" s="7">
        <f>I130/$I$93</f>
        <v>0</v>
      </c>
      <c r="I130" s="8">
        <f>($D$137/$E$138)*G140</f>
        <v>0</v>
      </c>
    </row>
    <row r="131" spans="1:9" ht="15" customHeight="1">
      <c r="A131" s="160">
        <v>5</v>
      </c>
      <c r="B131" s="189" t="s">
        <v>85</v>
      </c>
      <c r="C131" s="190"/>
      <c r="D131" s="190"/>
      <c r="E131" s="190"/>
      <c r="F131" s="190"/>
      <c r="G131" s="191"/>
      <c r="H131" s="7">
        <f>I131/$I$93</f>
        <v>0</v>
      </c>
      <c r="I131" s="8">
        <v>0</v>
      </c>
    </row>
    <row r="132" spans="1:9" ht="15" customHeight="1">
      <c r="A132" s="205" t="s">
        <v>109</v>
      </c>
      <c r="B132" s="206"/>
      <c r="C132" s="206"/>
      <c r="D132" s="206"/>
      <c r="E132" s="206"/>
      <c r="F132" s="206"/>
      <c r="G132" s="207"/>
      <c r="H132" s="10">
        <f>H127+H128+H129+H130+H131</f>
        <v>0.12676056338028172</v>
      </c>
      <c r="I132" s="159">
        <f>I127+I128+I129+I130+I131</f>
        <v>431.99974860577083</v>
      </c>
    </row>
    <row r="133" spans="1:19" ht="11.25" customHeight="1">
      <c r="A133" s="13" t="s">
        <v>110</v>
      </c>
      <c r="B133" s="210" t="s">
        <v>111</v>
      </c>
      <c r="C133" s="210"/>
      <c r="D133" s="210"/>
      <c r="E133" s="210"/>
      <c r="F133" s="210"/>
      <c r="G133" s="210"/>
      <c r="H133" s="210"/>
      <c r="I133" s="210"/>
      <c r="K133"/>
      <c r="L133"/>
      <c r="M133"/>
      <c r="N133"/>
      <c r="O133"/>
      <c r="P133"/>
      <c r="Q133"/>
      <c r="R133"/>
      <c r="S133"/>
    </row>
    <row r="134" spans="1:19" ht="20.25" customHeight="1">
      <c r="A134" s="13" t="s">
        <v>112</v>
      </c>
      <c r="B134" s="240" t="s">
        <v>113</v>
      </c>
      <c r="C134" s="240"/>
      <c r="D134" s="240"/>
      <c r="E134" s="240"/>
      <c r="F134" s="240"/>
      <c r="G134" s="240"/>
      <c r="H134" s="240"/>
      <c r="I134" s="240"/>
      <c r="K134"/>
      <c r="L134"/>
      <c r="M134"/>
      <c r="N134"/>
      <c r="O134"/>
      <c r="P134"/>
      <c r="Q134"/>
      <c r="R134"/>
      <c r="S134"/>
    </row>
    <row r="135" spans="1:9" ht="13.5" customHeight="1">
      <c r="A135" s="241" t="s">
        <v>114</v>
      </c>
      <c r="B135" s="241"/>
      <c r="C135" s="241"/>
      <c r="D135" s="241"/>
      <c r="E135" s="241"/>
      <c r="F135" s="241"/>
      <c r="G135" s="241"/>
      <c r="H135" s="241"/>
      <c r="I135" s="241"/>
    </row>
    <row r="136" spans="1:9" ht="13.5" customHeight="1">
      <c r="A136" s="242" t="s">
        <v>115</v>
      </c>
      <c r="B136" s="242"/>
      <c r="C136" s="160" t="s">
        <v>116</v>
      </c>
      <c r="D136" s="183" t="s">
        <v>117</v>
      </c>
      <c r="E136" s="184"/>
      <c r="F136" s="160" t="s">
        <v>118</v>
      </c>
      <c r="G136" s="42" t="s">
        <v>119</v>
      </c>
      <c r="H136" s="183" t="s">
        <v>120</v>
      </c>
      <c r="I136" s="183"/>
    </row>
    <row r="137" spans="1:10" ht="13.5" customHeight="1">
      <c r="A137" s="233">
        <f>I93</f>
        <v>3407.9980167788585</v>
      </c>
      <c r="B137" s="234"/>
      <c r="C137" s="8">
        <f>I123</f>
        <v>0</v>
      </c>
      <c r="D137" s="235">
        <f>A137+C137</f>
        <v>3407.9980167788585</v>
      </c>
      <c r="E137" s="236"/>
      <c r="F137" s="160" t="s">
        <v>106</v>
      </c>
      <c r="G137" s="43">
        <v>0.0165</v>
      </c>
      <c r="H137" s="237">
        <v>0.0065</v>
      </c>
      <c r="I137" s="237"/>
      <c r="J137" s="9"/>
    </row>
    <row r="138" spans="1:9" ht="13.5" customHeight="1">
      <c r="A138" s="238" t="s">
        <v>121</v>
      </c>
      <c r="B138" s="238"/>
      <c r="C138" s="42">
        <v>1</v>
      </c>
      <c r="D138" s="44">
        <f>G141/1</f>
        <v>0.1125</v>
      </c>
      <c r="E138" s="45">
        <f>C138-D138</f>
        <v>0.8875</v>
      </c>
      <c r="F138" s="160" t="s">
        <v>107</v>
      </c>
      <c r="G138" s="43">
        <v>0.076</v>
      </c>
      <c r="H138" s="237">
        <v>0.03</v>
      </c>
      <c r="I138" s="237"/>
    </row>
    <row r="139" spans="1:9" ht="13.5" customHeight="1">
      <c r="A139" s="239" t="s">
        <v>136</v>
      </c>
      <c r="B139" s="239"/>
      <c r="C139" s="160">
        <v>1</v>
      </c>
      <c r="D139" s="46">
        <f>H141</f>
        <v>0.056499999999999995</v>
      </c>
      <c r="E139" s="47">
        <f>C139-D139</f>
        <v>0.9435</v>
      </c>
      <c r="F139" s="160" t="s">
        <v>9</v>
      </c>
      <c r="G139" s="43">
        <f>I11</f>
        <v>0.02</v>
      </c>
      <c r="H139" s="237">
        <f>I11</f>
        <v>0.02</v>
      </c>
      <c r="I139" s="237"/>
    </row>
    <row r="140" spans="1:9" ht="13.5" customHeight="1">
      <c r="A140" s="239" t="s">
        <v>229</v>
      </c>
      <c r="B140" s="239"/>
      <c r="C140" s="160">
        <v>1</v>
      </c>
      <c r="D140" s="120">
        <v>0.09</v>
      </c>
      <c r="E140" s="121">
        <f>C140-D140</f>
        <v>0.91</v>
      </c>
      <c r="F140" s="160" t="s">
        <v>122</v>
      </c>
      <c r="G140" s="43">
        <v>0</v>
      </c>
      <c r="H140" s="237">
        <v>0</v>
      </c>
      <c r="I140" s="237"/>
    </row>
    <row r="141" spans="1:9" ht="18" customHeight="1">
      <c r="A141" s="129" t="s">
        <v>123</v>
      </c>
      <c r="B141" s="247" t="s">
        <v>230</v>
      </c>
      <c r="C141" s="247"/>
      <c r="D141" s="247"/>
      <c r="E141" s="247"/>
      <c r="F141" s="168" t="s">
        <v>124</v>
      </c>
      <c r="G141" s="48">
        <f>SUM(G137:G140)</f>
        <v>0.1125</v>
      </c>
      <c r="H141" s="248">
        <f>SUM(H137:I140)</f>
        <v>0.056499999999999995</v>
      </c>
      <c r="I141" s="248"/>
    </row>
    <row r="142" spans="1:9" ht="4.5" customHeight="1">
      <c r="A142" s="49"/>
      <c r="B142" s="249"/>
      <c r="C142" s="249"/>
      <c r="D142" s="249"/>
      <c r="E142" s="249"/>
      <c r="F142" s="249"/>
      <c r="G142" s="249"/>
      <c r="H142" s="249"/>
      <c r="I142" s="249"/>
    </row>
    <row r="143" spans="1:9" ht="12">
      <c r="A143" s="219" t="s">
        <v>125</v>
      </c>
      <c r="B143" s="219"/>
      <c r="C143" s="219"/>
      <c r="D143" s="219"/>
      <c r="E143" s="219"/>
      <c r="F143" s="219"/>
      <c r="G143" s="219"/>
      <c r="H143" s="27">
        <f>H132</f>
        <v>0.12676056338028172</v>
      </c>
      <c r="I143" s="28">
        <f>I132</f>
        <v>431.99974860577083</v>
      </c>
    </row>
    <row r="144" ht="4.5" customHeight="1"/>
    <row r="145" spans="1:9" ht="11.25">
      <c r="A145" s="243" t="s">
        <v>126</v>
      </c>
      <c r="B145" s="243"/>
      <c r="C145" s="243"/>
      <c r="D145" s="243"/>
      <c r="E145" s="243"/>
      <c r="F145" s="243"/>
      <c r="G145" s="243"/>
      <c r="H145" s="243"/>
      <c r="I145" s="243"/>
    </row>
    <row r="146" spans="1:9" ht="11.25">
      <c r="A146" s="185" t="s">
        <v>20</v>
      </c>
      <c r="B146" s="185"/>
      <c r="C146" s="185"/>
      <c r="D146" s="185"/>
      <c r="E146" s="185"/>
      <c r="F146" s="185"/>
      <c r="G146" s="185"/>
      <c r="H146" s="185"/>
      <c r="I146" s="185"/>
    </row>
    <row r="147" spans="1:9" ht="15" customHeight="1">
      <c r="A147" s="160">
        <v>1</v>
      </c>
      <c r="B147" s="189" t="s">
        <v>219</v>
      </c>
      <c r="C147" s="190"/>
      <c r="D147" s="190"/>
      <c r="E147" s="190"/>
      <c r="F147" s="190"/>
      <c r="G147" s="191"/>
      <c r="H147" s="7">
        <f>I147/$G$164</f>
        <v>0.37208991678579145</v>
      </c>
      <c r="I147" s="50">
        <f>I37</f>
        <v>1428.8244489795918</v>
      </c>
    </row>
    <row r="148" spans="1:9" ht="15" customHeight="1">
      <c r="A148" s="160">
        <v>2</v>
      </c>
      <c r="B148" s="189" t="s">
        <v>127</v>
      </c>
      <c r="C148" s="190"/>
      <c r="D148" s="190"/>
      <c r="E148" s="190"/>
      <c r="F148" s="190"/>
      <c r="G148" s="191"/>
      <c r="H148" s="7">
        <f>I148/$G$164</f>
        <v>0.27634000361570704</v>
      </c>
      <c r="I148" s="50">
        <f>I48+I60+I67+I71</f>
        <v>1061.1449963706955</v>
      </c>
    </row>
    <row r="149" spans="1:9" ht="15" customHeight="1">
      <c r="A149" s="160">
        <v>3</v>
      </c>
      <c r="B149" s="201" t="s">
        <v>220</v>
      </c>
      <c r="C149" s="201"/>
      <c r="D149" s="201"/>
      <c r="E149" s="201"/>
      <c r="F149" s="201"/>
      <c r="G149" s="201"/>
      <c r="H149" s="7">
        <f>I149/$G$164</f>
        <v>0.23907007959850154</v>
      </c>
      <c r="I149" s="50">
        <f>I79</f>
        <v>918.0285714285715</v>
      </c>
    </row>
    <row r="150" spans="1:10" s="12" customFormat="1" ht="15" customHeight="1">
      <c r="A150" s="244" t="s">
        <v>128</v>
      </c>
      <c r="B150" s="245"/>
      <c r="C150" s="245"/>
      <c r="D150" s="245"/>
      <c r="E150" s="245"/>
      <c r="F150" s="245"/>
      <c r="G150" s="246"/>
      <c r="H150" s="27">
        <f>H147+H148+H149</f>
        <v>0.8875000000000001</v>
      </c>
      <c r="I150" s="28">
        <f>I147+I148+I149</f>
        <v>3407.9980167788585</v>
      </c>
      <c r="J150" s="51"/>
    </row>
    <row r="151" ht="4.5" customHeight="1"/>
    <row r="152" spans="1:9" ht="11.25">
      <c r="A152" s="185" t="s">
        <v>80</v>
      </c>
      <c r="B152" s="185"/>
      <c r="C152" s="185"/>
      <c r="D152" s="185"/>
      <c r="E152" s="185"/>
      <c r="F152" s="185"/>
      <c r="G152" s="185"/>
      <c r="H152" s="185"/>
      <c r="I152" s="185"/>
    </row>
    <row r="153" spans="1:9" ht="15" customHeight="1">
      <c r="A153" s="160">
        <v>1</v>
      </c>
      <c r="B153" s="189" t="s">
        <v>221</v>
      </c>
      <c r="C153" s="190"/>
      <c r="D153" s="190"/>
      <c r="E153" s="190"/>
      <c r="F153" s="190"/>
      <c r="G153" s="191"/>
      <c r="H153" s="7">
        <f>I153/$G$164</f>
        <v>0</v>
      </c>
      <c r="I153" s="8">
        <f>I103</f>
        <v>0</v>
      </c>
    </row>
    <row r="154" spans="1:9" ht="15" customHeight="1">
      <c r="A154" s="160">
        <v>2</v>
      </c>
      <c r="B154" s="189" t="s">
        <v>222</v>
      </c>
      <c r="C154" s="190"/>
      <c r="D154" s="190"/>
      <c r="E154" s="190"/>
      <c r="F154" s="190"/>
      <c r="G154" s="191"/>
      <c r="H154" s="7">
        <f>I154/$G$164</f>
        <v>0</v>
      </c>
      <c r="I154" s="8">
        <f>I113</f>
        <v>0</v>
      </c>
    </row>
    <row r="155" spans="1:9" ht="15" customHeight="1">
      <c r="A155" s="160">
        <v>3</v>
      </c>
      <c r="B155" s="189" t="s">
        <v>223</v>
      </c>
      <c r="C155" s="190"/>
      <c r="D155" s="190"/>
      <c r="E155" s="190"/>
      <c r="F155" s="190"/>
      <c r="G155" s="191"/>
      <c r="H155" s="7">
        <f>I155/$G$164</f>
        <v>0</v>
      </c>
      <c r="I155" s="8">
        <f>I117</f>
        <v>0</v>
      </c>
    </row>
    <row r="156" spans="1:9" ht="15" customHeight="1">
      <c r="A156" s="244" t="s">
        <v>129</v>
      </c>
      <c r="B156" s="245"/>
      <c r="C156" s="245"/>
      <c r="D156" s="245"/>
      <c r="E156" s="245"/>
      <c r="F156" s="245"/>
      <c r="G156" s="246"/>
      <c r="H156" s="27">
        <f>H153+H154+H155</f>
        <v>0</v>
      </c>
      <c r="I156" s="28">
        <f>I153+I154+I155</f>
        <v>0</v>
      </c>
    </row>
    <row r="157" ht="4.5" customHeight="1"/>
    <row r="158" spans="1:9" ht="11.25">
      <c r="A158" s="185" t="s">
        <v>104</v>
      </c>
      <c r="B158" s="185"/>
      <c r="C158" s="185"/>
      <c r="D158" s="185"/>
      <c r="E158" s="185"/>
      <c r="F158" s="185"/>
      <c r="G158" s="185"/>
      <c r="H158" s="185"/>
      <c r="I158" s="185"/>
    </row>
    <row r="159" spans="1:9" ht="15" customHeight="1">
      <c r="A159" s="160">
        <v>1</v>
      </c>
      <c r="B159" s="189" t="s">
        <v>224</v>
      </c>
      <c r="C159" s="190"/>
      <c r="D159" s="190"/>
      <c r="E159" s="190"/>
      <c r="F159" s="190"/>
      <c r="G159" s="191"/>
      <c r="H159" s="7">
        <f>I159/$G$164</f>
        <v>0.1125</v>
      </c>
      <c r="I159" s="8">
        <f>I132</f>
        <v>431.99974860577083</v>
      </c>
    </row>
    <row r="160" spans="1:11" ht="15" customHeight="1">
      <c r="A160" s="244" t="s">
        <v>130</v>
      </c>
      <c r="B160" s="245"/>
      <c r="C160" s="245"/>
      <c r="D160" s="245"/>
      <c r="E160" s="245"/>
      <c r="F160" s="245"/>
      <c r="G160" s="246"/>
      <c r="H160" s="27">
        <f>H159</f>
        <v>0.1125</v>
      </c>
      <c r="I160" s="28">
        <f>I132</f>
        <v>431.99974860577083</v>
      </c>
      <c r="K160" s="52"/>
    </row>
    <row r="161" ht="4.5" customHeight="1"/>
    <row r="162" spans="1:9" ht="11.25">
      <c r="A162" s="253" t="s">
        <v>126</v>
      </c>
      <c r="B162" s="253"/>
      <c r="C162" s="253"/>
      <c r="D162" s="253"/>
      <c r="E162" s="253"/>
      <c r="F162" s="253"/>
      <c r="G162" s="253"/>
      <c r="H162" s="253"/>
      <c r="I162" s="253"/>
    </row>
    <row r="163" spans="1:9" ht="45">
      <c r="A163" s="254" t="s">
        <v>131</v>
      </c>
      <c r="B163" s="254"/>
      <c r="C163" s="254"/>
      <c r="D163" s="254"/>
      <c r="E163" s="254"/>
      <c r="F163" s="254"/>
      <c r="G163" s="157" t="s">
        <v>132</v>
      </c>
      <c r="H163" s="157" t="s">
        <v>133</v>
      </c>
      <c r="I163" s="157" t="s">
        <v>134</v>
      </c>
    </row>
    <row r="164" spans="1:9" ht="11.25" customHeight="1">
      <c r="A164" s="255" t="str">
        <f>D5</f>
        <v>Agente de Proteção da Aviação Civil</v>
      </c>
      <c r="B164" s="256"/>
      <c r="C164" s="256"/>
      <c r="D164" s="256"/>
      <c r="E164" s="256"/>
      <c r="F164" s="257"/>
      <c r="G164" s="53">
        <f>I150+I156+I160</f>
        <v>3839.9977653846295</v>
      </c>
      <c r="H164" s="157">
        <v>1</v>
      </c>
      <c r="I164" s="53">
        <f>G164*H164</f>
        <v>3839.9977653846295</v>
      </c>
    </row>
    <row r="165" spans="1:9" ht="11.25">
      <c r="A165" s="255"/>
      <c r="B165" s="256"/>
      <c r="C165" s="256"/>
      <c r="D165" s="256"/>
      <c r="E165" s="256"/>
      <c r="F165" s="257"/>
      <c r="G165" s="157"/>
      <c r="H165" s="157"/>
      <c r="I165" s="53"/>
    </row>
    <row r="166" spans="1:10" s="12" customFormat="1" ht="12">
      <c r="A166" s="250" t="s">
        <v>225</v>
      </c>
      <c r="B166" s="251"/>
      <c r="C166" s="251"/>
      <c r="D166" s="251"/>
      <c r="E166" s="251"/>
      <c r="F166" s="251"/>
      <c r="G166" s="251"/>
      <c r="H166" s="252"/>
      <c r="I166" s="54">
        <f>I164+I165</f>
        <v>3839.9977653846295</v>
      </c>
      <c r="J166" s="51"/>
    </row>
  </sheetData>
  <sheetProtection/>
  <mergeCells count="153">
    <mergeCell ref="K21:P22"/>
    <mergeCell ref="A23:F24"/>
    <mergeCell ref="G23:G24"/>
    <mergeCell ref="B30:G30"/>
    <mergeCell ref="B31:G31"/>
    <mergeCell ref="B32:G32"/>
    <mergeCell ref="A162:I162"/>
    <mergeCell ref="A163:F163"/>
    <mergeCell ref="A164:F164"/>
    <mergeCell ref="A139:B139"/>
    <mergeCell ref="H139:I139"/>
    <mergeCell ref="A140:B140"/>
    <mergeCell ref="H140:I140"/>
    <mergeCell ref="A135:I135"/>
    <mergeCell ref="A136:B136"/>
    <mergeCell ref="D136:E136"/>
    <mergeCell ref="H136:I136"/>
    <mergeCell ref="A137:B137"/>
    <mergeCell ref="D137:E137"/>
    <mergeCell ref="H137:I137"/>
    <mergeCell ref="B129:G129"/>
    <mergeCell ref="B130:G130"/>
    <mergeCell ref="B131:G131"/>
    <mergeCell ref="A132:G132"/>
    <mergeCell ref="A165:F165"/>
    <mergeCell ref="A166:H166"/>
    <mergeCell ref="A21:F22"/>
    <mergeCell ref="G21:G22"/>
    <mergeCell ref="B154:G154"/>
    <mergeCell ref="B155:G155"/>
    <mergeCell ref="A156:G156"/>
    <mergeCell ref="A158:I158"/>
    <mergeCell ref="B159:G159"/>
    <mergeCell ref="A160:G160"/>
    <mergeCell ref="B147:G147"/>
    <mergeCell ref="B148:G148"/>
    <mergeCell ref="B149:G149"/>
    <mergeCell ref="A150:G150"/>
    <mergeCell ref="A152:I152"/>
    <mergeCell ref="B153:G153"/>
    <mergeCell ref="B141:E141"/>
    <mergeCell ref="H141:I141"/>
    <mergeCell ref="B142:I142"/>
    <mergeCell ref="A143:G143"/>
    <mergeCell ref="A145:I145"/>
    <mergeCell ref="A146:I146"/>
    <mergeCell ref="A138:B138"/>
    <mergeCell ref="H138:I138"/>
    <mergeCell ref="B133:I133"/>
    <mergeCell ref="B134:I134"/>
    <mergeCell ref="A121:B121"/>
    <mergeCell ref="A123:G123"/>
    <mergeCell ref="A125:I125"/>
    <mergeCell ref="B126:G126"/>
    <mergeCell ref="B127:G127"/>
    <mergeCell ref="B128:G128"/>
    <mergeCell ref="A113:G113"/>
    <mergeCell ref="B115:G115"/>
    <mergeCell ref="B116:G116"/>
    <mergeCell ref="A117:G117"/>
    <mergeCell ref="A119:E119"/>
    <mergeCell ref="A120:B120"/>
    <mergeCell ref="A107:B107"/>
    <mergeCell ref="A108:B108"/>
    <mergeCell ref="B109:I109"/>
    <mergeCell ref="B110:G110"/>
    <mergeCell ref="B111:G111"/>
    <mergeCell ref="B112:G112"/>
    <mergeCell ref="B100:G100"/>
    <mergeCell ref="B101:G101"/>
    <mergeCell ref="B102:G102"/>
    <mergeCell ref="A103:G103"/>
    <mergeCell ref="B104:I104"/>
    <mergeCell ref="A106:E106"/>
    <mergeCell ref="A93:G93"/>
    <mergeCell ref="A95:I95"/>
    <mergeCell ref="B96:G96"/>
    <mergeCell ref="B97:G97"/>
    <mergeCell ref="B98:G98"/>
    <mergeCell ref="B99:G99"/>
    <mergeCell ref="A86:B86"/>
    <mergeCell ref="A87:B87"/>
    <mergeCell ref="A89:I89"/>
    <mergeCell ref="A90:B90"/>
    <mergeCell ref="C90:D90"/>
    <mergeCell ref="A91:B91"/>
    <mergeCell ref="C91:D91"/>
    <mergeCell ref="B78:G78"/>
    <mergeCell ref="A79:G79"/>
    <mergeCell ref="A81:I81"/>
    <mergeCell ref="A82:B82"/>
    <mergeCell ref="A83:B83"/>
    <mergeCell ref="A85:I85"/>
    <mergeCell ref="B70:G70"/>
    <mergeCell ref="A71:G71"/>
    <mergeCell ref="A73:G73"/>
    <mergeCell ref="B75:G75"/>
    <mergeCell ref="B76:G76"/>
    <mergeCell ref="B77:G77"/>
    <mergeCell ref="B63:G63"/>
    <mergeCell ref="B64:G64"/>
    <mergeCell ref="B65:G65"/>
    <mergeCell ref="B66:G66"/>
    <mergeCell ref="A67:G67"/>
    <mergeCell ref="B69:G69"/>
    <mergeCell ref="B57:G57"/>
    <mergeCell ref="B58:G58"/>
    <mergeCell ref="B59:G59"/>
    <mergeCell ref="A60:G60"/>
    <mergeCell ref="B61:I61"/>
    <mergeCell ref="B62:I62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A48:G48"/>
    <mergeCell ref="A49:I49"/>
    <mergeCell ref="A50:I50"/>
    <mergeCell ref="B39:G39"/>
    <mergeCell ref="B40:G40"/>
    <mergeCell ref="B41:G41"/>
    <mergeCell ref="B42:G42"/>
    <mergeCell ref="B43:G43"/>
    <mergeCell ref="B44:G44"/>
    <mergeCell ref="B33:G33"/>
    <mergeCell ref="A34:A35"/>
    <mergeCell ref="B34:G34"/>
    <mergeCell ref="B35:G35"/>
    <mergeCell ref="B36:G36"/>
    <mergeCell ref="A37:G37"/>
    <mergeCell ref="B28:G28"/>
    <mergeCell ref="B29:G29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A20:F20"/>
    <mergeCell ref="A25:F25"/>
    <mergeCell ref="A27:I27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74" r:id="rId3"/>
  <rowBreaks count="2" manualBreakCount="2">
    <brk id="62" max="8" man="1"/>
    <brk id="118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8"/>
  <dimension ref="A1:S166"/>
  <sheetViews>
    <sheetView view="pageBreakPreview" zoomScale="130" zoomScaleNormal="130" zoomScaleSheetLayoutView="130" zoomScalePageLayoutView="0" workbookViewId="0" topLeftCell="A118">
      <selection activeCell="I117" sqref="I117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K1" s="105"/>
      <c r="L1" s="106"/>
      <c r="M1" s="106"/>
      <c r="N1" s="106"/>
    </row>
    <row r="2" spans="1:14" ht="22.5" customHeight="1">
      <c r="A2" s="179" t="s">
        <v>1</v>
      </c>
      <c r="B2" s="179"/>
      <c r="C2" s="180" t="s">
        <v>255</v>
      </c>
      <c r="D2" s="180"/>
      <c r="E2" s="181" t="s">
        <v>2</v>
      </c>
      <c r="F2" s="181"/>
      <c r="G2" s="181"/>
      <c r="H2" s="181"/>
      <c r="I2" s="181"/>
      <c r="K2" s="107"/>
      <c r="L2" s="106"/>
      <c r="M2" s="106"/>
      <c r="N2" s="106"/>
    </row>
    <row r="3" spans="1:14" ht="11.25" customHeight="1">
      <c r="A3" s="179" t="s">
        <v>3</v>
      </c>
      <c r="B3" s="179"/>
      <c r="C3" s="2"/>
      <c r="D3" s="3"/>
      <c r="E3" s="4" t="s">
        <v>4</v>
      </c>
      <c r="F3" s="2"/>
      <c r="G3" s="3"/>
      <c r="H3" s="3"/>
      <c r="I3" s="3"/>
      <c r="K3" s="106"/>
      <c r="L3" s="106"/>
      <c r="M3" s="106"/>
      <c r="N3" s="106"/>
    </row>
    <row r="4" spans="11:14" ht="4.5" customHeight="1">
      <c r="K4" s="106"/>
      <c r="L4" s="106"/>
      <c r="M4" s="106"/>
      <c r="N4" s="106"/>
    </row>
    <row r="5" spans="1:14" ht="18.75" customHeight="1">
      <c r="A5" s="115" t="s">
        <v>142</v>
      </c>
      <c r="B5" s="116"/>
      <c r="C5" s="116"/>
      <c r="D5" s="113" t="s">
        <v>239</v>
      </c>
      <c r="E5" s="166"/>
      <c r="F5" s="166"/>
      <c r="G5" s="182" t="s">
        <v>141</v>
      </c>
      <c r="H5" s="182"/>
      <c r="I5" s="123">
        <f>6*1*5</f>
        <v>30</v>
      </c>
      <c r="K5" s="106"/>
      <c r="L5" s="106"/>
      <c r="M5" s="106"/>
      <c r="N5" s="106"/>
    </row>
    <row r="6" spans="1:14" ht="13.5" customHeight="1">
      <c r="A6" s="163" t="s">
        <v>137</v>
      </c>
      <c r="B6" s="117"/>
      <c r="C6" s="112"/>
      <c r="D6" s="110" t="s">
        <v>268</v>
      </c>
      <c r="E6" s="114"/>
      <c r="F6" s="114"/>
      <c r="G6" s="182" t="s">
        <v>135</v>
      </c>
      <c r="H6" s="165" t="s">
        <v>5</v>
      </c>
      <c r="I6" s="124">
        <v>0.2</v>
      </c>
      <c r="K6" s="106"/>
      <c r="L6" s="106"/>
      <c r="M6" s="106"/>
      <c r="N6" s="106"/>
    </row>
    <row r="7" spans="1:14" ht="25.5" customHeight="1">
      <c r="A7" s="110" t="s">
        <v>138</v>
      </c>
      <c r="B7" s="111"/>
      <c r="C7" s="112"/>
      <c r="D7" s="110"/>
      <c r="E7" s="114"/>
      <c r="F7" s="114"/>
      <c r="G7" s="182"/>
      <c r="H7" s="165" t="s">
        <v>6</v>
      </c>
      <c r="I7" s="125">
        <v>0</v>
      </c>
      <c r="K7" s="106"/>
      <c r="L7" s="106"/>
      <c r="M7" s="106"/>
      <c r="N7" s="106"/>
    </row>
    <row r="8" spans="1:9" ht="14.25" customHeight="1">
      <c r="A8" s="110" t="s">
        <v>139</v>
      </c>
      <c r="B8" s="111"/>
      <c r="C8" s="112"/>
      <c r="D8" s="110" t="s">
        <v>241</v>
      </c>
      <c r="E8" s="114"/>
      <c r="F8" s="114"/>
      <c r="G8" s="182"/>
      <c r="H8" s="165" t="s">
        <v>7</v>
      </c>
      <c r="I8" s="124">
        <v>0.4</v>
      </c>
    </row>
    <row r="9" spans="1:9" ht="24.75" customHeight="1">
      <c r="A9" s="110" t="s">
        <v>140</v>
      </c>
      <c r="B9" s="111"/>
      <c r="C9" s="112"/>
      <c r="D9" s="113" t="s">
        <v>256</v>
      </c>
      <c r="E9" s="114"/>
      <c r="F9" s="114"/>
      <c r="G9" s="182"/>
      <c r="H9" s="165" t="s">
        <v>6</v>
      </c>
      <c r="I9" s="165">
        <v>0</v>
      </c>
    </row>
    <row r="10" spans="1:9" ht="23.25" customHeight="1">
      <c r="A10" s="192" t="s">
        <v>8</v>
      </c>
      <c r="B10" s="193"/>
      <c r="C10" s="193"/>
      <c r="D10" s="193"/>
      <c r="E10" s="193"/>
      <c r="F10" s="193"/>
      <c r="G10" s="165"/>
      <c r="H10" s="165">
        <v>210</v>
      </c>
      <c r="I10" s="122">
        <v>1467.15</v>
      </c>
    </row>
    <row r="11" spans="1:9" ht="15" customHeight="1">
      <c r="A11" s="184" t="s">
        <v>9</v>
      </c>
      <c r="B11" s="194"/>
      <c r="C11" s="194"/>
      <c r="D11" s="194"/>
      <c r="E11" s="194"/>
      <c r="F11" s="194"/>
      <c r="G11" s="165" t="str">
        <f>D9</f>
        <v>Passo Fundo</v>
      </c>
      <c r="H11" s="165" t="s">
        <v>11</v>
      </c>
      <c r="I11" s="169">
        <v>0.02</v>
      </c>
    </row>
    <row r="12" spans="1:9" ht="15" customHeight="1">
      <c r="A12" s="195" t="s">
        <v>242</v>
      </c>
      <c r="B12" s="196"/>
      <c r="C12" s="196"/>
      <c r="D12" s="196"/>
      <c r="E12" s="196"/>
      <c r="F12" s="196"/>
      <c r="G12" s="182" t="s">
        <v>16</v>
      </c>
      <c r="H12" s="165" t="s">
        <v>12</v>
      </c>
      <c r="I12" s="126">
        <v>3.65</v>
      </c>
    </row>
    <row r="13" spans="1:9" ht="11.25">
      <c r="A13" s="197"/>
      <c r="B13" s="198"/>
      <c r="C13" s="198"/>
      <c r="D13" s="198"/>
      <c r="E13" s="198"/>
      <c r="F13" s="198"/>
      <c r="G13" s="182"/>
      <c r="H13" s="165" t="s">
        <v>13</v>
      </c>
      <c r="I13" s="165">
        <v>5</v>
      </c>
    </row>
    <row r="14" spans="1:9" ht="11.25">
      <c r="A14" s="197"/>
      <c r="B14" s="198"/>
      <c r="C14" s="198"/>
      <c r="D14" s="198"/>
      <c r="E14" s="198"/>
      <c r="F14" s="198"/>
      <c r="G14" s="182"/>
      <c r="H14" s="165" t="s">
        <v>14</v>
      </c>
      <c r="I14" s="165">
        <v>2</v>
      </c>
    </row>
    <row r="15" spans="1:9" ht="11.25">
      <c r="A15" s="192"/>
      <c r="B15" s="193"/>
      <c r="C15" s="193"/>
      <c r="D15" s="193"/>
      <c r="E15" s="193"/>
      <c r="F15" s="193"/>
      <c r="G15" s="182"/>
      <c r="H15" s="165" t="s">
        <v>15</v>
      </c>
      <c r="I15" s="124">
        <v>0.06</v>
      </c>
    </row>
    <row r="16" spans="1:9" ht="11.25" customHeight="1">
      <c r="A16" s="183" t="s">
        <v>244</v>
      </c>
      <c r="B16" s="183"/>
      <c r="C16" s="183"/>
      <c r="D16" s="183"/>
      <c r="E16" s="183"/>
      <c r="F16" s="184"/>
      <c r="G16" s="182" t="s">
        <v>16</v>
      </c>
      <c r="H16" s="165" t="s">
        <v>12</v>
      </c>
      <c r="I16" s="126">
        <v>19.89</v>
      </c>
    </row>
    <row r="17" spans="1:9" ht="11.25" customHeight="1">
      <c r="A17" s="183"/>
      <c r="B17" s="183"/>
      <c r="C17" s="183"/>
      <c r="D17" s="183"/>
      <c r="E17" s="183"/>
      <c r="F17" s="184"/>
      <c r="G17" s="182"/>
      <c r="H17" s="165" t="s">
        <v>13</v>
      </c>
      <c r="I17" s="125">
        <f>I13</f>
        <v>5</v>
      </c>
    </row>
    <row r="18" spans="1:9" ht="11.25" customHeight="1">
      <c r="A18" s="183"/>
      <c r="B18" s="183"/>
      <c r="C18" s="183"/>
      <c r="D18" s="183"/>
      <c r="E18" s="183"/>
      <c r="F18" s="184"/>
      <c r="G18" s="182"/>
      <c r="H18" s="165" t="s">
        <v>17</v>
      </c>
      <c r="I18" s="125">
        <v>1</v>
      </c>
    </row>
    <row r="19" spans="1:9" ht="11.25">
      <c r="A19" s="183"/>
      <c r="B19" s="183"/>
      <c r="C19" s="183"/>
      <c r="D19" s="183"/>
      <c r="E19" s="183"/>
      <c r="F19" s="184"/>
      <c r="G19" s="182"/>
      <c r="H19" s="165" t="s">
        <v>15</v>
      </c>
      <c r="I19" s="127">
        <v>0.2</v>
      </c>
    </row>
    <row r="20" spans="1:9" ht="22.5">
      <c r="A20" s="183" t="s">
        <v>243</v>
      </c>
      <c r="B20" s="183"/>
      <c r="C20" s="183"/>
      <c r="D20" s="183"/>
      <c r="E20" s="183"/>
      <c r="F20" s="184"/>
      <c r="G20" s="165" t="s">
        <v>16</v>
      </c>
      <c r="H20" s="165" t="s">
        <v>18</v>
      </c>
      <c r="I20" s="126">
        <v>389.97</v>
      </c>
    </row>
    <row r="21" spans="1:16" ht="19.5" customHeight="1">
      <c r="A21" s="195" t="s">
        <v>272</v>
      </c>
      <c r="B21" s="196"/>
      <c r="C21" s="196"/>
      <c r="D21" s="196"/>
      <c r="E21" s="196"/>
      <c r="F21" s="260"/>
      <c r="G21" s="182" t="s">
        <v>16</v>
      </c>
      <c r="H21" s="170" t="s">
        <v>260</v>
      </c>
      <c r="I21" s="172">
        <f>((60/52.5)*1)*I13</f>
        <v>5.7142857142857135</v>
      </c>
      <c r="J21" s="171"/>
      <c r="K21" s="262"/>
      <c r="L21" s="262"/>
      <c r="M21" s="262"/>
      <c r="N21" s="262"/>
      <c r="O21" s="262"/>
      <c r="P21" s="262"/>
    </row>
    <row r="22" spans="1:16" ht="23.25" customHeight="1">
      <c r="A22" s="192"/>
      <c r="B22" s="193"/>
      <c r="C22" s="193"/>
      <c r="D22" s="193"/>
      <c r="E22" s="193"/>
      <c r="F22" s="261"/>
      <c r="G22" s="182"/>
      <c r="H22" s="170" t="s">
        <v>261</v>
      </c>
      <c r="I22" s="172">
        <f>(I10/H10)*0.5</f>
        <v>3.493214285714286</v>
      </c>
      <c r="J22" s="52"/>
      <c r="K22" s="262"/>
      <c r="L22" s="262"/>
      <c r="M22" s="262"/>
      <c r="N22" s="262"/>
      <c r="O22" s="262"/>
      <c r="P22" s="262"/>
    </row>
    <row r="23" spans="1:16" ht="21" customHeight="1">
      <c r="A23" s="183" t="s">
        <v>269</v>
      </c>
      <c r="B23" s="183"/>
      <c r="C23" s="183"/>
      <c r="D23" s="183"/>
      <c r="E23" s="183"/>
      <c r="F23" s="184"/>
      <c r="G23" s="182" t="s">
        <v>16</v>
      </c>
      <c r="H23" s="170" t="s">
        <v>260</v>
      </c>
      <c r="I23" s="178">
        <f>(((60/52.5)*1)-1)*I13</f>
        <v>0.714285714285714</v>
      </c>
      <c r="J23" s="52"/>
      <c r="K23"/>
      <c r="L23"/>
      <c r="M23"/>
      <c r="N23"/>
      <c r="O23"/>
      <c r="P23"/>
    </row>
    <row r="24" spans="1:12" ht="23.25" customHeight="1">
      <c r="A24" s="183"/>
      <c r="B24" s="183"/>
      <c r="C24" s="183"/>
      <c r="D24" s="183"/>
      <c r="E24" s="183"/>
      <c r="F24" s="184"/>
      <c r="G24" s="182"/>
      <c r="H24" s="170" t="s">
        <v>261</v>
      </c>
      <c r="I24" s="172">
        <f>(I10/H10)*1.5</f>
        <v>10.479642857142858</v>
      </c>
      <c r="J24" s="177"/>
      <c r="K24" s="52"/>
      <c r="L24" s="173"/>
    </row>
    <row r="25" spans="1:9" ht="11.25">
      <c r="A25" s="183" t="s">
        <v>19</v>
      </c>
      <c r="B25" s="183"/>
      <c r="C25" s="183"/>
      <c r="D25" s="183"/>
      <c r="E25" s="183"/>
      <c r="F25" s="184"/>
      <c r="G25" s="165"/>
      <c r="H25" s="165" t="s">
        <v>11</v>
      </c>
      <c r="I25" s="127">
        <v>0.2</v>
      </c>
    </row>
    <row r="26" ht="4.5" customHeight="1"/>
    <row r="27" spans="1:9" ht="17.25" customHeight="1">
      <c r="A27" s="185" t="s">
        <v>20</v>
      </c>
      <c r="B27" s="185"/>
      <c r="C27" s="185"/>
      <c r="D27" s="185"/>
      <c r="E27" s="185"/>
      <c r="F27" s="185"/>
      <c r="G27" s="185"/>
      <c r="H27" s="185"/>
      <c r="I27" s="185"/>
    </row>
    <row r="28" spans="1:9" ht="45">
      <c r="A28" s="6" t="s">
        <v>21</v>
      </c>
      <c r="B28" s="186" t="s">
        <v>22</v>
      </c>
      <c r="C28" s="187"/>
      <c r="D28" s="187"/>
      <c r="E28" s="187"/>
      <c r="F28" s="187"/>
      <c r="G28" s="188"/>
      <c r="H28" s="6" t="s">
        <v>23</v>
      </c>
      <c r="I28" s="6" t="s">
        <v>24</v>
      </c>
    </row>
    <row r="29" spans="1:9" ht="15" customHeight="1">
      <c r="A29" s="160">
        <v>1</v>
      </c>
      <c r="B29" s="189" t="s">
        <v>25</v>
      </c>
      <c r="C29" s="190"/>
      <c r="D29" s="190"/>
      <c r="E29" s="190"/>
      <c r="F29" s="190"/>
      <c r="G29" s="191"/>
      <c r="H29" s="7">
        <f>I29/$I$37</f>
        <v>0.8641975308641976</v>
      </c>
      <c r="I29" s="8">
        <f>I10/H10*I5</f>
        <v>209.59285714285716</v>
      </c>
    </row>
    <row r="30" spans="1:12" ht="17.25" customHeight="1">
      <c r="A30" s="160">
        <v>2</v>
      </c>
      <c r="B30" s="189" t="s">
        <v>263</v>
      </c>
      <c r="C30" s="190"/>
      <c r="D30" s="190"/>
      <c r="E30" s="190"/>
      <c r="F30" s="190"/>
      <c r="G30" s="191"/>
      <c r="H30" s="7">
        <f aca="true" t="shared" si="0" ref="H30:H36">I30/$I$37</f>
        <v>0.0823045267489712</v>
      </c>
      <c r="I30" s="174">
        <f>I21*I22</f>
        <v>19.961224489795917</v>
      </c>
      <c r="J30" s="62"/>
      <c r="K30"/>
      <c r="L30"/>
    </row>
    <row r="31" spans="1:13" ht="15" customHeight="1">
      <c r="A31" s="160">
        <v>3</v>
      </c>
      <c r="B31" s="189" t="s">
        <v>262</v>
      </c>
      <c r="C31" s="190"/>
      <c r="D31" s="190"/>
      <c r="E31" s="190"/>
      <c r="F31" s="190"/>
      <c r="G31" s="191"/>
      <c r="H31" s="7">
        <f t="shared" si="0"/>
        <v>0.03086419753086419</v>
      </c>
      <c r="I31" s="174">
        <f>I23*I24</f>
        <v>7.485459183673467</v>
      </c>
      <c r="J31"/>
      <c r="K31"/>
      <c r="L31"/>
      <c r="M31" s="173"/>
    </row>
    <row r="32" spans="1:13" ht="15.75" customHeight="1">
      <c r="A32" s="160">
        <v>4</v>
      </c>
      <c r="B32" s="189" t="s">
        <v>264</v>
      </c>
      <c r="C32" s="190"/>
      <c r="D32" s="190"/>
      <c r="E32" s="190"/>
      <c r="F32" s="190"/>
      <c r="G32" s="191"/>
      <c r="H32" s="7">
        <f t="shared" si="0"/>
        <v>0.022633744855967076</v>
      </c>
      <c r="I32" s="162">
        <f>(I30+I31)*I25</f>
        <v>5.489336734693877</v>
      </c>
      <c r="J32" s="175"/>
      <c r="K32"/>
      <c r="L32"/>
      <c r="M32" s="176"/>
    </row>
    <row r="33" spans="1:9" ht="15" customHeight="1">
      <c r="A33" s="160">
        <v>5</v>
      </c>
      <c r="B33" s="189" t="s">
        <v>26</v>
      </c>
      <c r="C33" s="190"/>
      <c r="D33" s="190"/>
      <c r="E33" s="190"/>
      <c r="F33" s="190"/>
      <c r="G33" s="191"/>
      <c r="H33" s="7">
        <f t="shared" si="0"/>
        <v>0</v>
      </c>
      <c r="I33" s="8">
        <v>0</v>
      </c>
    </row>
    <row r="34" spans="1:9" ht="15" customHeight="1">
      <c r="A34" s="199">
        <v>6</v>
      </c>
      <c r="B34" s="201" t="s">
        <v>227</v>
      </c>
      <c r="C34" s="201"/>
      <c r="D34" s="201"/>
      <c r="E34" s="201"/>
      <c r="F34" s="201"/>
      <c r="G34" s="201"/>
      <c r="H34" s="7">
        <f t="shared" si="0"/>
        <v>0</v>
      </c>
      <c r="I34" s="8">
        <f>I6*I7*I10</f>
        <v>0</v>
      </c>
    </row>
    <row r="35" spans="1:9" ht="15" customHeight="1">
      <c r="A35" s="200"/>
      <c r="B35" s="202" t="s">
        <v>226</v>
      </c>
      <c r="C35" s="203"/>
      <c r="D35" s="203"/>
      <c r="E35" s="203"/>
      <c r="F35" s="203"/>
      <c r="G35" s="204"/>
      <c r="H35" s="7">
        <f t="shared" si="0"/>
        <v>0</v>
      </c>
      <c r="I35" s="8">
        <f>(I8*I10*I9)</f>
        <v>0</v>
      </c>
    </row>
    <row r="36" spans="1:9" ht="15" customHeight="1">
      <c r="A36" s="160">
        <v>7</v>
      </c>
      <c r="B36" s="189" t="s">
        <v>19</v>
      </c>
      <c r="C36" s="190"/>
      <c r="D36" s="190"/>
      <c r="E36" s="190"/>
      <c r="F36" s="190"/>
      <c r="G36" s="191"/>
      <c r="H36" s="7">
        <f t="shared" si="0"/>
        <v>0</v>
      </c>
      <c r="I36" s="8">
        <v>0</v>
      </c>
    </row>
    <row r="37" spans="1:10" s="12" customFormat="1" ht="15" customHeight="1">
      <c r="A37" s="205" t="s">
        <v>27</v>
      </c>
      <c r="B37" s="206"/>
      <c r="C37" s="206"/>
      <c r="D37" s="206"/>
      <c r="E37" s="206"/>
      <c r="F37" s="206"/>
      <c r="G37" s="207"/>
      <c r="H37" s="10">
        <f>SUM(H29:H36)</f>
        <v>1</v>
      </c>
      <c r="I37" s="159">
        <f>SUM(I29:I36)</f>
        <v>242.5288775510204</v>
      </c>
      <c r="J37" s="11"/>
    </row>
    <row r="38" ht="4.5" customHeight="1"/>
    <row r="39" spans="1:9" ht="33.75" customHeight="1">
      <c r="A39" s="6" t="s">
        <v>28</v>
      </c>
      <c r="B39" s="186" t="s">
        <v>29</v>
      </c>
      <c r="C39" s="187"/>
      <c r="D39" s="187"/>
      <c r="E39" s="187"/>
      <c r="F39" s="187"/>
      <c r="G39" s="188"/>
      <c r="H39" s="6" t="s">
        <v>23</v>
      </c>
      <c r="I39" s="6" t="s">
        <v>24</v>
      </c>
    </row>
    <row r="40" spans="1:9" ht="15" customHeight="1">
      <c r="A40" s="160">
        <v>1</v>
      </c>
      <c r="B40" s="189" t="s">
        <v>30</v>
      </c>
      <c r="C40" s="190"/>
      <c r="D40" s="190"/>
      <c r="E40" s="190"/>
      <c r="F40" s="190"/>
      <c r="G40" s="191"/>
      <c r="H40" s="7">
        <v>0.2</v>
      </c>
      <c r="I40" s="8">
        <f>$I$37*H40</f>
        <v>48.50577551020408</v>
      </c>
    </row>
    <row r="41" spans="1:9" ht="15" customHeight="1">
      <c r="A41" s="160">
        <v>2</v>
      </c>
      <c r="B41" s="189" t="s">
        <v>31</v>
      </c>
      <c r="C41" s="190"/>
      <c r="D41" s="190"/>
      <c r="E41" s="190"/>
      <c r="F41" s="190"/>
      <c r="G41" s="191"/>
      <c r="H41" s="7">
        <v>0.015</v>
      </c>
      <c r="I41" s="8">
        <f aca="true" t="shared" si="1" ref="I41:I47">$I$37*H41</f>
        <v>3.637933163265306</v>
      </c>
    </row>
    <row r="42" spans="1:9" ht="15" customHeight="1">
      <c r="A42" s="160">
        <v>3</v>
      </c>
      <c r="B42" s="189" t="s">
        <v>32</v>
      </c>
      <c r="C42" s="190"/>
      <c r="D42" s="190"/>
      <c r="E42" s="190"/>
      <c r="F42" s="190"/>
      <c r="G42" s="191"/>
      <c r="H42" s="7">
        <v>0.01</v>
      </c>
      <c r="I42" s="8">
        <f t="shared" si="1"/>
        <v>2.425288775510204</v>
      </c>
    </row>
    <row r="43" spans="1:9" ht="15" customHeight="1">
      <c r="A43" s="160">
        <v>4</v>
      </c>
      <c r="B43" s="189" t="s">
        <v>33</v>
      </c>
      <c r="C43" s="190"/>
      <c r="D43" s="190"/>
      <c r="E43" s="190"/>
      <c r="F43" s="190"/>
      <c r="G43" s="191"/>
      <c r="H43" s="7">
        <v>0.002</v>
      </c>
      <c r="I43" s="8">
        <f>$I$37*H43</f>
        <v>0.4850577551020408</v>
      </c>
    </row>
    <row r="44" spans="1:9" ht="15" customHeight="1">
      <c r="A44" s="160">
        <v>5</v>
      </c>
      <c r="B44" s="189" t="s">
        <v>34</v>
      </c>
      <c r="C44" s="190"/>
      <c r="D44" s="190"/>
      <c r="E44" s="190"/>
      <c r="F44" s="190"/>
      <c r="G44" s="191"/>
      <c r="H44" s="7">
        <v>0.025</v>
      </c>
      <c r="I44" s="8">
        <f t="shared" si="1"/>
        <v>6.06322193877551</v>
      </c>
    </row>
    <row r="45" spans="1:9" ht="15" customHeight="1">
      <c r="A45" s="160">
        <v>6</v>
      </c>
      <c r="B45" s="189" t="s">
        <v>35</v>
      </c>
      <c r="C45" s="190"/>
      <c r="D45" s="190"/>
      <c r="E45" s="190"/>
      <c r="F45" s="190"/>
      <c r="G45" s="191"/>
      <c r="H45" s="7">
        <v>0.08</v>
      </c>
      <c r="I45" s="8">
        <f>$I$37*H45</f>
        <v>19.402310204081633</v>
      </c>
    </row>
    <row r="46" spans="1:9" ht="15" customHeight="1">
      <c r="A46" s="160">
        <v>7</v>
      </c>
      <c r="B46" s="189" t="s">
        <v>36</v>
      </c>
      <c r="C46" s="190"/>
      <c r="D46" s="190"/>
      <c r="E46" s="190"/>
      <c r="F46" s="190"/>
      <c r="G46" s="191"/>
      <c r="H46" s="7">
        <v>0.03</v>
      </c>
      <c r="I46" s="8">
        <f t="shared" si="1"/>
        <v>7.275866326530612</v>
      </c>
    </row>
    <row r="47" spans="1:9" ht="15" customHeight="1">
      <c r="A47" s="160">
        <v>8</v>
      </c>
      <c r="B47" s="189" t="s">
        <v>37</v>
      </c>
      <c r="C47" s="190"/>
      <c r="D47" s="190"/>
      <c r="E47" s="190"/>
      <c r="F47" s="190"/>
      <c r="G47" s="191"/>
      <c r="H47" s="7">
        <v>0.006</v>
      </c>
      <c r="I47" s="8">
        <f t="shared" si="1"/>
        <v>1.4551732653061225</v>
      </c>
    </row>
    <row r="48" spans="1:10" s="12" customFormat="1" ht="15" customHeight="1">
      <c r="A48" s="205" t="s">
        <v>38</v>
      </c>
      <c r="B48" s="206"/>
      <c r="C48" s="206"/>
      <c r="D48" s="206"/>
      <c r="E48" s="206"/>
      <c r="F48" s="206"/>
      <c r="G48" s="207"/>
      <c r="H48" s="10">
        <f>SUM(H40:H47)</f>
        <v>0.3680000000000001</v>
      </c>
      <c r="I48" s="159">
        <f>I40+I41+I42+I43+I44+I45+I46+I47</f>
        <v>89.25062693877553</v>
      </c>
      <c r="J48" s="11"/>
    </row>
    <row r="49" spans="1:9" ht="15" customHeight="1">
      <c r="A49" s="208" t="s">
        <v>39</v>
      </c>
      <c r="B49" s="208"/>
      <c r="C49" s="208"/>
      <c r="D49" s="208"/>
      <c r="E49" s="208"/>
      <c r="F49" s="208"/>
      <c r="G49" s="208"/>
      <c r="H49" s="208"/>
      <c r="I49" s="208"/>
    </row>
    <row r="50" spans="1:16" ht="30.75" customHeight="1">
      <c r="A50" s="209" t="s">
        <v>228</v>
      </c>
      <c r="B50" s="209"/>
      <c r="C50" s="209"/>
      <c r="D50" s="209"/>
      <c r="E50" s="209"/>
      <c r="F50" s="209"/>
      <c r="G50" s="209"/>
      <c r="H50" s="209"/>
      <c r="I50" s="209"/>
      <c r="J50"/>
      <c r="K50"/>
      <c r="L50"/>
      <c r="M50"/>
      <c r="N50"/>
      <c r="O50"/>
      <c r="P50"/>
    </row>
    <row r="51" spans="1:9" ht="33.75" customHeight="1">
      <c r="A51" s="6" t="s">
        <v>40</v>
      </c>
      <c r="B51" s="186" t="s">
        <v>41</v>
      </c>
      <c r="C51" s="187"/>
      <c r="D51" s="187"/>
      <c r="E51" s="187"/>
      <c r="F51" s="187"/>
      <c r="G51" s="188"/>
      <c r="H51" s="6" t="s">
        <v>23</v>
      </c>
      <c r="I51" s="6" t="s">
        <v>24</v>
      </c>
    </row>
    <row r="52" spans="1:9" ht="15" customHeight="1">
      <c r="A52" s="160">
        <v>1</v>
      </c>
      <c r="B52" s="189" t="s">
        <v>42</v>
      </c>
      <c r="C52" s="190"/>
      <c r="D52" s="190"/>
      <c r="E52" s="190"/>
      <c r="F52" s="190"/>
      <c r="G52" s="191"/>
      <c r="H52" s="7">
        <v>0.1111</v>
      </c>
      <c r="I52" s="8">
        <f>$I$37*H52</f>
        <v>26.94495829591837</v>
      </c>
    </row>
    <row r="53" spans="1:9" ht="15" customHeight="1">
      <c r="A53" s="160">
        <v>2</v>
      </c>
      <c r="B53" s="189" t="s">
        <v>43</v>
      </c>
      <c r="C53" s="190"/>
      <c r="D53" s="190"/>
      <c r="E53" s="190"/>
      <c r="F53" s="190"/>
      <c r="G53" s="191"/>
      <c r="H53" s="7">
        <v>0.02047</v>
      </c>
      <c r="I53" s="8">
        <f aca="true" t="shared" si="2" ref="I53:I58">$I$37*H53</f>
        <v>4.964566123469387</v>
      </c>
    </row>
    <row r="54" spans="1:9" ht="15" customHeight="1">
      <c r="A54" s="160">
        <v>3</v>
      </c>
      <c r="B54" s="189" t="s">
        <v>44</v>
      </c>
      <c r="C54" s="190"/>
      <c r="D54" s="190"/>
      <c r="E54" s="190"/>
      <c r="F54" s="190"/>
      <c r="G54" s="191"/>
      <c r="H54" s="7">
        <v>0.012123</v>
      </c>
      <c r="I54" s="8">
        <f t="shared" si="2"/>
        <v>2.94017758255102</v>
      </c>
    </row>
    <row r="55" spans="1:9" ht="15" customHeight="1">
      <c r="A55" s="160">
        <v>4</v>
      </c>
      <c r="B55" s="189" t="s">
        <v>45</v>
      </c>
      <c r="C55" s="190"/>
      <c r="D55" s="190"/>
      <c r="E55" s="190"/>
      <c r="F55" s="190"/>
      <c r="G55" s="191"/>
      <c r="H55" s="7">
        <v>0.011436</v>
      </c>
      <c r="I55" s="8">
        <f>$I$37*H55</f>
        <v>2.773560243673469</v>
      </c>
    </row>
    <row r="56" spans="1:9" ht="15" customHeight="1">
      <c r="A56" s="160">
        <v>5</v>
      </c>
      <c r="B56" s="189" t="s">
        <v>46</v>
      </c>
      <c r="C56" s="190"/>
      <c r="D56" s="190"/>
      <c r="E56" s="190"/>
      <c r="F56" s="190"/>
      <c r="G56" s="191"/>
      <c r="H56" s="7">
        <v>0.000174</v>
      </c>
      <c r="I56" s="8">
        <f t="shared" si="2"/>
        <v>0.04220002469387755</v>
      </c>
    </row>
    <row r="57" spans="1:9" ht="15" customHeight="1">
      <c r="A57" s="160">
        <v>6</v>
      </c>
      <c r="B57" s="189" t="s">
        <v>47</v>
      </c>
      <c r="C57" s="190"/>
      <c r="D57" s="190"/>
      <c r="E57" s="190"/>
      <c r="F57" s="190"/>
      <c r="G57" s="191"/>
      <c r="H57" s="7">
        <v>0.000442</v>
      </c>
      <c r="I57" s="8">
        <f t="shared" si="2"/>
        <v>0.10719776387755102</v>
      </c>
    </row>
    <row r="58" spans="1:9" ht="15" customHeight="1">
      <c r="A58" s="160">
        <v>7</v>
      </c>
      <c r="B58" s="189" t="s">
        <v>48</v>
      </c>
      <c r="C58" s="190"/>
      <c r="D58" s="190"/>
      <c r="E58" s="190"/>
      <c r="F58" s="190"/>
      <c r="G58" s="191"/>
      <c r="H58" s="7">
        <v>0.000185</v>
      </c>
      <c r="I58" s="8">
        <f t="shared" si="2"/>
        <v>0.044867842346938774</v>
      </c>
    </row>
    <row r="59" spans="1:9" ht="15" customHeight="1">
      <c r="A59" s="160">
        <v>8</v>
      </c>
      <c r="B59" s="189" t="s">
        <v>49</v>
      </c>
      <c r="C59" s="190"/>
      <c r="D59" s="190"/>
      <c r="E59" s="190"/>
      <c r="F59" s="190"/>
      <c r="G59" s="191"/>
      <c r="H59" s="7">
        <v>0.09079</v>
      </c>
      <c r="I59" s="8">
        <f>$I$37*H59</f>
        <v>22.01919679285714</v>
      </c>
    </row>
    <row r="60" spans="1:10" s="12" customFormat="1" ht="15" customHeight="1">
      <c r="A60" s="205" t="s">
        <v>50</v>
      </c>
      <c r="B60" s="206"/>
      <c r="C60" s="206"/>
      <c r="D60" s="206"/>
      <c r="E60" s="206"/>
      <c r="F60" s="206"/>
      <c r="G60" s="207"/>
      <c r="H60" s="10">
        <f>SUM(H52:H59)</f>
        <v>0.24672</v>
      </c>
      <c r="I60" s="159">
        <f>I52+I53+I54+I55+I56+I57+I58+I59</f>
        <v>59.83672466938776</v>
      </c>
      <c r="J60" s="11"/>
    </row>
    <row r="61" spans="1:9" ht="11.25" customHeight="1">
      <c r="A61" s="13" t="s">
        <v>51</v>
      </c>
      <c r="B61" s="210" t="s">
        <v>52</v>
      </c>
      <c r="C61" s="210"/>
      <c r="D61" s="210"/>
      <c r="E61" s="210"/>
      <c r="F61" s="210"/>
      <c r="G61" s="210"/>
      <c r="H61" s="210"/>
      <c r="I61" s="210"/>
    </row>
    <row r="62" spans="1:9" ht="15" customHeight="1">
      <c r="A62" s="13" t="s">
        <v>53</v>
      </c>
      <c r="B62" s="211" t="s">
        <v>54</v>
      </c>
      <c r="C62" s="211"/>
      <c r="D62" s="211"/>
      <c r="E62" s="211"/>
      <c r="F62" s="211"/>
      <c r="G62" s="211"/>
      <c r="H62" s="211"/>
      <c r="I62" s="211"/>
    </row>
    <row r="63" spans="1:9" ht="33.75" customHeight="1">
      <c r="A63" s="6" t="s">
        <v>55</v>
      </c>
      <c r="B63" s="186" t="s">
        <v>56</v>
      </c>
      <c r="C63" s="187"/>
      <c r="D63" s="187"/>
      <c r="E63" s="187"/>
      <c r="F63" s="187"/>
      <c r="G63" s="188"/>
      <c r="H63" s="6" t="s">
        <v>23</v>
      </c>
      <c r="I63" s="6" t="s">
        <v>24</v>
      </c>
    </row>
    <row r="64" spans="1:9" ht="15" customHeight="1">
      <c r="A64" s="160">
        <v>1</v>
      </c>
      <c r="B64" s="189" t="s">
        <v>57</v>
      </c>
      <c r="C64" s="190"/>
      <c r="D64" s="190"/>
      <c r="E64" s="190"/>
      <c r="F64" s="190"/>
      <c r="G64" s="191"/>
      <c r="H64" s="7">
        <v>0.023627</v>
      </c>
      <c r="I64" s="8">
        <f>$I$37*H64</f>
        <v>5.730229789897959</v>
      </c>
    </row>
    <row r="65" spans="1:9" ht="15" customHeight="1">
      <c r="A65" s="160">
        <v>2</v>
      </c>
      <c r="B65" s="189" t="s">
        <v>58</v>
      </c>
      <c r="C65" s="190"/>
      <c r="D65" s="190"/>
      <c r="E65" s="190"/>
      <c r="F65" s="190"/>
      <c r="G65" s="191"/>
      <c r="H65" s="7">
        <v>0.001717</v>
      </c>
      <c r="I65" s="8">
        <f>$I$37*H65</f>
        <v>0.416422082755102</v>
      </c>
    </row>
    <row r="66" spans="1:9" ht="15" customHeight="1">
      <c r="A66" s="160">
        <v>3</v>
      </c>
      <c r="B66" s="189" t="s">
        <v>59</v>
      </c>
      <c r="C66" s="190"/>
      <c r="D66" s="190"/>
      <c r="E66" s="190"/>
      <c r="F66" s="190"/>
      <c r="G66" s="191"/>
      <c r="H66" s="7">
        <v>0.011813</v>
      </c>
      <c r="I66" s="8">
        <f>$I$37*H66</f>
        <v>2.864993630510204</v>
      </c>
    </row>
    <row r="67" spans="1:10" s="12" customFormat="1" ht="15" customHeight="1">
      <c r="A67" s="205" t="s">
        <v>60</v>
      </c>
      <c r="B67" s="206"/>
      <c r="C67" s="206"/>
      <c r="D67" s="206"/>
      <c r="E67" s="206"/>
      <c r="F67" s="206"/>
      <c r="G67" s="207"/>
      <c r="H67" s="10">
        <f>SUM(H64:H66)</f>
        <v>0.037156999999999996</v>
      </c>
      <c r="I67" s="159">
        <f>I64+I65+I66</f>
        <v>9.011645503163265</v>
      </c>
      <c r="J67" s="11"/>
    </row>
    <row r="68" ht="4.5" customHeight="1"/>
    <row r="69" spans="1:9" ht="45">
      <c r="A69" s="6" t="s">
        <v>61</v>
      </c>
      <c r="B69" s="186" t="s">
        <v>62</v>
      </c>
      <c r="C69" s="187"/>
      <c r="D69" s="187"/>
      <c r="E69" s="187"/>
      <c r="F69" s="187"/>
      <c r="G69" s="188"/>
      <c r="H69" s="6" t="s">
        <v>23</v>
      </c>
      <c r="I69" s="6" t="s">
        <v>24</v>
      </c>
    </row>
    <row r="70" spans="1:9" ht="15" customHeight="1">
      <c r="A70" s="160">
        <v>1</v>
      </c>
      <c r="B70" s="189" t="s">
        <v>63</v>
      </c>
      <c r="C70" s="190"/>
      <c r="D70" s="190"/>
      <c r="E70" s="190"/>
      <c r="F70" s="190"/>
      <c r="G70" s="191"/>
      <c r="H70" s="7">
        <f>(H48*H60)</f>
        <v>0.09079296000000002</v>
      </c>
      <c r="I70" s="8">
        <f>$I$37*H70</f>
        <v>22.019914678334697</v>
      </c>
    </row>
    <row r="71" spans="1:11" s="12" customFormat="1" ht="15" customHeight="1">
      <c r="A71" s="205" t="s">
        <v>64</v>
      </c>
      <c r="B71" s="206"/>
      <c r="C71" s="206"/>
      <c r="D71" s="206"/>
      <c r="E71" s="206"/>
      <c r="F71" s="206"/>
      <c r="G71" s="207"/>
      <c r="H71" s="10">
        <f>SUM(H70:H70)</f>
        <v>0.09079296000000002</v>
      </c>
      <c r="I71" s="159">
        <f>I70</f>
        <v>22.019914678334697</v>
      </c>
      <c r="J71" s="11"/>
      <c r="K71" s="14"/>
    </row>
    <row r="72" ht="4.5" customHeight="1">
      <c r="J72" s="15"/>
    </row>
    <row r="73" spans="1:10" s="12" customFormat="1" ht="12">
      <c r="A73" s="214" t="s">
        <v>65</v>
      </c>
      <c r="B73" s="214"/>
      <c r="C73" s="214"/>
      <c r="D73" s="214"/>
      <c r="E73" s="214"/>
      <c r="F73" s="214"/>
      <c r="G73" s="214"/>
      <c r="H73" s="16">
        <f>H48+H60+H67+H71</f>
        <v>0.7426699600000002</v>
      </c>
      <c r="I73" s="17">
        <f>I48+I60+I67+I71</f>
        <v>180.11891178966124</v>
      </c>
      <c r="J73" s="11"/>
    </row>
    <row r="74" ht="4.5" customHeight="1"/>
    <row r="75" spans="1:9" ht="45">
      <c r="A75" s="6" t="s">
        <v>66</v>
      </c>
      <c r="B75" s="186" t="s">
        <v>67</v>
      </c>
      <c r="C75" s="187"/>
      <c r="D75" s="187"/>
      <c r="E75" s="187"/>
      <c r="F75" s="187"/>
      <c r="G75" s="188"/>
      <c r="H75" s="6" t="s">
        <v>23</v>
      </c>
      <c r="I75" s="6" t="s">
        <v>24</v>
      </c>
    </row>
    <row r="76" spans="1:9" ht="15" customHeight="1">
      <c r="A76" s="160">
        <v>1</v>
      </c>
      <c r="B76" s="189" t="s">
        <v>247</v>
      </c>
      <c r="C76" s="190"/>
      <c r="D76" s="190"/>
      <c r="E76" s="190"/>
      <c r="F76" s="190"/>
      <c r="G76" s="191"/>
      <c r="H76" s="7">
        <f>I76/$I$37</f>
        <v>0.32804340993687686</v>
      </c>
      <c r="I76" s="8">
        <f>I87</f>
        <v>79.56</v>
      </c>
    </row>
    <row r="77" spans="1:9" ht="15" customHeight="1">
      <c r="A77" s="160">
        <v>2</v>
      </c>
      <c r="B77" s="189" t="s">
        <v>253</v>
      </c>
      <c r="C77" s="190"/>
      <c r="D77" s="190"/>
      <c r="E77" s="190"/>
      <c r="F77" s="190"/>
      <c r="G77" s="191"/>
      <c r="H77" s="7">
        <f>I77/$I$37</f>
        <v>0.09864569041431212</v>
      </c>
      <c r="I77" s="8">
        <f>I83</f>
        <v>23.92442857142857</v>
      </c>
    </row>
    <row r="78" spans="1:9" ht="15" customHeight="1">
      <c r="A78" s="160">
        <v>3</v>
      </c>
      <c r="B78" s="189" t="s">
        <v>254</v>
      </c>
      <c r="C78" s="190"/>
      <c r="D78" s="190"/>
      <c r="E78" s="190"/>
      <c r="F78" s="190"/>
      <c r="G78" s="191"/>
      <c r="H78" s="7">
        <f>I78/$I$37</f>
        <v>0.30921773739481545</v>
      </c>
      <c r="I78" s="8">
        <f>I91</f>
        <v>74.99423076923078</v>
      </c>
    </row>
    <row r="79" spans="1:10" ht="15" customHeight="1">
      <c r="A79" s="205" t="s">
        <v>68</v>
      </c>
      <c r="B79" s="206"/>
      <c r="C79" s="206"/>
      <c r="D79" s="206"/>
      <c r="E79" s="206"/>
      <c r="F79" s="206"/>
      <c r="G79" s="207"/>
      <c r="H79" s="10">
        <f>H76+H77+H78</f>
        <v>0.7359068377460045</v>
      </c>
      <c r="I79" s="159">
        <f>I76+I77+I78</f>
        <v>178.47865934065936</v>
      </c>
      <c r="J79" s="9"/>
    </row>
    <row r="80" spans="1:9" ht="4.5" customHeight="1">
      <c r="A80" s="18"/>
      <c r="B80" s="18"/>
      <c r="C80" s="18"/>
      <c r="D80" s="18"/>
      <c r="E80" s="18"/>
      <c r="F80" s="18"/>
      <c r="G80" s="18"/>
      <c r="H80" s="19"/>
      <c r="I80" s="20"/>
    </row>
    <row r="81" spans="1:9" ht="15" customHeight="1">
      <c r="A81" s="212" t="s">
        <v>69</v>
      </c>
      <c r="B81" s="212"/>
      <c r="C81" s="212"/>
      <c r="D81" s="212"/>
      <c r="E81" s="212"/>
      <c r="F81" s="212"/>
      <c r="G81" s="212"/>
      <c r="H81" s="212"/>
      <c r="I81" s="212"/>
    </row>
    <row r="82" spans="1:9" ht="24" customHeight="1">
      <c r="A82" s="183" t="s">
        <v>70</v>
      </c>
      <c r="B82" s="183"/>
      <c r="C82" s="160" t="s">
        <v>71</v>
      </c>
      <c r="D82" s="160" t="s">
        <v>72</v>
      </c>
      <c r="E82" s="160" t="s">
        <v>73</v>
      </c>
      <c r="F82" s="160" t="s">
        <v>74</v>
      </c>
      <c r="G82" s="160" t="s">
        <v>75</v>
      </c>
      <c r="H82" s="7" t="s">
        <v>76</v>
      </c>
      <c r="I82" s="8" t="s">
        <v>77</v>
      </c>
    </row>
    <row r="83" spans="1:9" ht="15" customHeight="1">
      <c r="A83" s="213">
        <f>I12</f>
        <v>3.65</v>
      </c>
      <c r="B83" s="183"/>
      <c r="C83" s="160">
        <f>I13</f>
        <v>5</v>
      </c>
      <c r="D83" s="160">
        <f>I14</f>
        <v>2</v>
      </c>
      <c r="E83" s="164">
        <f>A83*C83*D83</f>
        <v>36.5</v>
      </c>
      <c r="F83" s="164">
        <f>I29</f>
        <v>209.59285714285716</v>
      </c>
      <c r="G83" s="21">
        <f>I15</f>
        <v>0.06</v>
      </c>
      <c r="H83" s="164">
        <f>F83*G83</f>
        <v>12.575571428571429</v>
      </c>
      <c r="I83" s="8">
        <f>E83-H83</f>
        <v>23.92442857142857</v>
      </c>
    </row>
    <row r="84" spans="1:9" ht="4.5" customHeight="1">
      <c r="A84" s="22"/>
      <c r="B84" s="22"/>
      <c r="C84" s="22"/>
      <c r="D84" s="22"/>
      <c r="E84" s="23"/>
      <c r="F84" s="23"/>
      <c r="G84" s="24"/>
      <c r="H84" s="23"/>
      <c r="I84" s="25"/>
    </row>
    <row r="85" spans="1:9" ht="15" customHeight="1">
      <c r="A85" s="212" t="s">
        <v>238</v>
      </c>
      <c r="B85" s="212"/>
      <c r="C85" s="212"/>
      <c r="D85" s="212"/>
      <c r="E85" s="212"/>
      <c r="F85" s="212"/>
      <c r="G85" s="212"/>
      <c r="H85" s="212"/>
      <c r="I85" s="212"/>
    </row>
    <row r="86" spans="1:9" ht="23.25" customHeight="1">
      <c r="A86" s="183" t="s">
        <v>70</v>
      </c>
      <c r="B86" s="183"/>
      <c r="C86" s="160" t="s">
        <v>78</v>
      </c>
      <c r="D86" s="160" t="s">
        <v>72</v>
      </c>
      <c r="E86" s="160" t="s">
        <v>73</v>
      </c>
      <c r="F86" s="160" t="s">
        <v>74</v>
      </c>
      <c r="G86" s="160" t="s">
        <v>75</v>
      </c>
      <c r="H86" s="7" t="str">
        <f>H82</f>
        <v>Valor desconto</v>
      </c>
      <c r="I86" s="8" t="s">
        <v>77</v>
      </c>
    </row>
    <row r="87" spans="1:9" ht="15" customHeight="1">
      <c r="A87" s="218">
        <f>I16</f>
        <v>19.89</v>
      </c>
      <c r="B87" s="218"/>
      <c r="C87" s="26">
        <f>I17</f>
        <v>5</v>
      </c>
      <c r="D87" s="160">
        <f>I18</f>
        <v>1</v>
      </c>
      <c r="E87" s="164">
        <f>A87*C87*D87</f>
        <v>99.45</v>
      </c>
      <c r="F87" s="164">
        <f>E87</f>
        <v>99.45</v>
      </c>
      <c r="G87" s="158">
        <f>I19</f>
        <v>0.2</v>
      </c>
      <c r="H87" s="164">
        <f>F87*G87</f>
        <v>19.89</v>
      </c>
      <c r="I87" s="8">
        <f>E87-H87</f>
        <v>79.56</v>
      </c>
    </row>
    <row r="88" spans="1:9" ht="6" customHeight="1">
      <c r="A88" s="152"/>
      <c r="B88" s="152"/>
      <c r="C88" s="153"/>
      <c r="D88" s="167"/>
      <c r="E88" s="152"/>
      <c r="F88" s="152"/>
      <c r="G88" s="154"/>
      <c r="H88" s="152"/>
      <c r="I88" s="155"/>
    </row>
    <row r="89" spans="1:9" ht="15" customHeight="1">
      <c r="A89" s="212" t="s">
        <v>237</v>
      </c>
      <c r="B89" s="212"/>
      <c r="C89" s="212"/>
      <c r="D89" s="212"/>
      <c r="E89" s="212"/>
      <c r="F89" s="212"/>
      <c r="G89" s="212"/>
      <c r="H89" s="212"/>
      <c r="I89" s="212"/>
    </row>
    <row r="90" spans="1:9" ht="21" customHeight="1">
      <c r="A90" s="183" t="s">
        <v>70</v>
      </c>
      <c r="B90" s="183"/>
      <c r="C90" s="184" t="s">
        <v>245</v>
      </c>
      <c r="D90" s="223"/>
      <c r="E90" s="160" t="s">
        <v>73</v>
      </c>
      <c r="F90" s="160" t="s">
        <v>74</v>
      </c>
      <c r="G90" s="160" t="s">
        <v>75</v>
      </c>
      <c r="H90" s="7" t="str">
        <f>H86</f>
        <v>Valor desconto</v>
      </c>
      <c r="I90" s="8" t="s">
        <v>77</v>
      </c>
    </row>
    <row r="91" spans="1:9" ht="15" customHeight="1">
      <c r="A91" s="218">
        <f>I20</f>
        <v>389.97</v>
      </c>
      <c r="B91" s="218"/>
      <c r="C91" s="258">
        <f>5/26</f>
        <v>0.19230769230769232</v>
      </c>
      <c r="D91" s="259"/>
      <c r="E91" s="164">
        <f>A91*C91</f>
        <v>74.99423076923078</v>
      </c>
      <c r="F91" s="164">
        <f>E91</f>
        <v>74.99423076923078</v>
      </c>
      <c r="G91" s="158">
        <v>0</v>
      </c>
      <c r="H91" s="164">
        <f>F91*G91</f>
        <v>0</v>
      </c>
      <c r="I91" s="8">
        <f>E91-H91</f>
        <v>74.99423076923078</v>
      </c>
    </row>
    <row r="92" ht="4.5" customHeight="1"/>
    <row r="93" spans="1:12" ht="12" customHeight="1">
      <c r="A93" s="219" t="s">
        <v>79</v>
      </c>
      <c r="B93" s="219"/>
      <c r="C93" s="219"/>
      <c r="D93" s="219"/>
      <c r="E93" s="219"/>
      <c r="F93" s="219"/>
      <c r="G93" s="219"/>
      <c r="H93" s="27">
        <f>H37+H73+H79</f>
        <v>2.4785767977460047</v>
      </c>
      <c r="I93" s="28">
        <f>I37+I73+I79</f>
        <v>601.126448681341</v>
      </c>
      <c r="J93" s="9"/>
      <c r="L93" s="9"/>
    </row>
    <row r="94" spans="1:12" s="33" customFormat="1" ht="4.5" customHeight="1">
      <c r="A94" s="29"/>
      <c r="B94" s="29"/>
      <c r="C94" s="29"/>
      <c r="D94" s="29"/>
      <c r="E94" s="29"/>
      <c r="F94" s="29"/>
      <c r="G94" s="29"/>
      <c r="H94" s="30"/>
      <c r="I94" s="31"/>
      <c r="J94" s="32"/>
      <c r="L94" s="32"/>
    </row>
    <row r="95" spans="1:9" ht="11.25">
      <c r="A95" s="185" t="s">
        <v>80</v>
      </c>
      <c r="B95" s="185"/>
      <c r="C95" s="185"/>
      <c r="D95" s="185"/>
      <c r="E95" s="185"/>
      <c r="F95" s="185"/>
      <c r="G95" s="185"/>
      <c r="H95" s="185"/>
      <c r="I95" s="185"/>
    </row>
    <row r="96" spans="1:9" ht="45">
      <c r="A96" s="6" t="s">
        <v>21</v>
      </c>
      <c r="B96" s="186" t="s">
        <v>81</v>
      </c>
      <c r="C96" s="187"/>
      <c r="D96" s="187"/>
      <c r="E96" s="187"/>
      <c r="F96" s="187"/>
      <c r="G96" s="188"/>
      <c r="H96" s="6" t="s">
        <v>23</v>
      </c>
      <c r="I96" s="6" t="s">
        <v>24</v>
      </c>
    </row>
    <row r="97" spans="1:19" ht="15" customHeight="1">
      <c r="A97" s="160">
        <v>1</v>
      </c>
      <c r="B97" s="189" t="s">
        <v>82</v>
      </c>
      <c r="C97" s="190"/>
      <c r="D97" s="190"/>
      <c r="E97" s="190"/>
      <c r="F97" s="190"/>
      <c r="G97" s="191"/>
      <c r="H97" s="7">
        <f>I97/$I$108</f>
        <v>0</v>
      </c>
      <c r="I97" s="8">
        <v>0</v>
      </c>
      <c r="K97"/>
      <c r="L97"/>
      <c r="M97"/>
      <c r="N97"/>
      <c r="O97"/>
      <c r="P97"/>
      <c r="Q97"/>
      <c r="R97"/>
      <c r="S97"/>
    </row>
    <row r="98" spans="1:19" ht="15" customHeight="1">
      <c r="A98" s="160">
        <v>2</v>
      </c>
      <c r="B98" s="220" t="s">
        <v>215</v>
      </c>
      <c r="C98" s="221"/>
      <c r="D98" s="221"/>
      <c r="E98" s="221"/>
      <c r="F98" s="221"/>
      <c r="G98" s="222"/>
      <c r="H98" s="7">
        <f>I98/$I$108</f>
        <v>0</v>
      </c>
      <c r="I98" s="8">
        <v>0</v>
      </c>
      <c r="K98"/>
      <c r="L98"/>
      <c r="M98"/>
      <c r="N98"/>
      <c r="O98"/>
      <c r="P98"/>
      <c r="Q98"/>
      <c r="R98"/>
      <c r="S98"/>
    </row>
    <row r="99" spans="1:19" ht="15" customHeight="1">
      <c r="A99" s="160">
        <v>3</v>
      </c>
      <c r="B99" s="189" t="s">
        <v>83</v>
      </c>
      <c r="C99" s="190"/>
      <c r="D99" s="190"/>
      <c r="E99" s="190"/>
      <c r="F99" s="190"/>
      <c r="G99" s="191"/>
      <c r="H99" s="7">
        <f>I99/$I$108</f>
        <v>0</v>
      </c>
      <c r="I99" s="8">
        <v>0</v>
      </c>
      <c r="K99"/>
      <c r="L99"/>
      <c r="M99"/>
      <c r="N99"/>
      <c r="O99"/>
      <c r="P99"/>
      <c r="Q99"/>
      <c r="R99"/>
      <c r="S99"/>
    </row>
    <row r="100" spans="1:19" ht="15" customHeight="1">
      <c r="A100" s="160">
        <v>4</v>
      </c>
      <c r="B100" s="215" t="s">
        <v>216</v>
      </c>
      <c r="C100" s="216"/>
      <c r="D100" s="216"/>
      <c r="E100" s="216"/>
      <c r="F100" s="216"/>
      <c r="G100" s="217"/>
      <c r="H100" s="7">
        <f>I100/$I$108</f>
        <v>0</v>
      </c>
      <c r="I100" s="8">
        <v>0</v>
      </c>
      <c r="K100"/>
      <c r="L100"/>
      <c r="M100"/>
      <c r="N100"/>
      <c r="O100"/>
      <c r="P100"/>
      <c r="Q100"/>
      <c r="R100"/>
      <c r="S100"/>
    </row>
    <row r="101" spans="1:19" ht="15" customHeight="1">
      <c r="A101" s="160">
        <v>5</v>
      </c>
      <c r="B101" s="189" t="s">
        <v>84</v>
      </c>
      <c r="C101" s="190"/>
      <c r="D101" s="190"/>
      <c r="E101" s="190"/>
      <c r="F101" s="190"/>
      <c r="G101" s="191"/>
      <c r="H101" s="7">
        <f>I101/$I$108</f>
        <v>0</v>
      </c>
      <c r="I101" s="8">
        <v>0</v>
      </c>
      <c r="K101"/>
      <c r="L101"/>
      <c r="M101"/>
      <c r="N101"/>
      <c r="O101"/>
      <c r="P101"/>
      <c r="Q101"/>
      <c r="R101"/>
      <c r="S101"/>
    </row>
    <row r="102" spans="1:19" ht="15" customHeight="1">
      <c r="A102" s="160">
        <v>6</v>
      </c>
      <c r="B102" s="189" t="s">
        <v>85</v>
      </c>
      <c r="C102" s="190"/>
      <c r="D102" s="190"/>
      <c r="E102" s="190"/>
      <c r="F102" s="190"/>
      <c r="G102" s="191"/>
      <c r="H102" s="7">
        <f>I102/$I$108</f>
        <v>0</v>
      </c>
      <c r="I102" s="8">
        <v>0</v>
      </c>
      <c r="K102"/>
      <c r="L102"/>
      <c r="M102"/>
      <c r="N102"/>
      <c r="O102"/>
      <c r="P102"/>
      <c r="Q102"/>
      <c r="R102"/>
      <c r="S102"/>
    </row>
    <row r="103" spans="1:19" ht="15" customHeight="1">
      <c r="A103" s="205" t="s">
        <v>86</v>
      </c>
      <c r="B103" s="206"/>
      <c r="C103" s="206"/>
      <c r="D103" s="206"/>
      <c r="E103" s="206"/>
      <c r="F103" s="206"/>
      <c r="G103" s="207"/>
      <c r="H103" s="10">
        <f>H97+H98+H99+H100+H101+H102</f>
        <v>0</v>
      </c>
      <c r="I103" s="34">
        <f>I97+I98+I99+I100+I101+I102</f>
        <v>0</v>
      </c>
      <c r="J103" s="9"/>
      <c r="K103"/>
      <c r="L103"/>
      <c r="M103"/>
      <c r="N103"/>
      <c r="O103"/>
      <c r="P103"/>
      <c r="Q103"/>
      <c r="R103"/>
      <c r="S103"/>
    </row>
    <row r="104" spans="1:19" ht="30" customHeight="1">
      <c r="A104"/>
      <c r="B104" s="210" t="s">
        <v>217</v>
      </c>
      <c r="C104" s="210"/>
      <c r="D104" s="210"/>
      <c r="E104" s="210"/>
      <c r="F104" s="210"/>
      <c r="G104" s="210"/>
      <c r="H104" s="210"/>
      <c r="I104" s="210"/>
      <c r="K104"/>
      <c r="L104"/>
      <c r="M104"/>
      <c r="N104"/>
      <c r="O104"/>
      <c r="P104"/>
      <c r="Q104"/>
      <c r="R104"/>
      <c r="S104"/>
    </row>
    <row r="105" spans="1:9" ht="5.25" customHeight="1">
      <c r="A105"/>
      <c r="B105"/>
      <c r="C105"/>
      <c r="D105"/>
      <c r="E105"/>
      <c r="F105"/>
      <c r="G105"/>
      <c r="H105"/>
      <c r="I105"/>
    </row>
    <row r="106" spans="1:19" ht="48.75" customHeight="1">
      <c r="A106" s="226" t="s">
        <v>218</v>
      </c>
      <c r="B106" s="227"/>
      <c r="C106" s="227"/>
      <c r="D106" s="227"/>
      <c r="E106" s="228"/>
      <c r="F106" s="35">
        <v>0.2</v>
      </c>
      <c r="G106" s="36">
        <f>I108*F106</f>
        <v>115.4404040219825</v>
      </c>
      <c r="H106" s="37" t="s">
        <v>87</v>
      </c>
      <c r="I106" s="38">
        <f>I77</f>
        <v>23.92442857142857</v>
      </c>
      <c r="K106"/>
      <c r="L106"/>
      <c r="M106"/>
      <c r="N106"/>
      <c r="O106"/>
      <c r="P106"/>
      <c r="Q106"/>
      <c r="R106"/>
      <c r="S106"/>
    </row>
    <row r="107" spans="1:19" s="41" customFormat="1" ht="16.5" customHeight="1">
      <c r="A107" s="229" t="s">
        <v>88</v>
      </c>
      <c r="B107" s="229"/>
      <c r="C107" s="161" t="s">
        <v>89</v>
      </c>
      <c r="D107" s="161" t="s">
        <v>90</v>
      </c>
      <c r="E107" s="161" t="s">
        <v>91</v>
      </c>
      <c r="F107" s="161" t="s">
        <v>92</v>
      </c>
      <c r="G107" s="161" t="s">
        <v>93</v>
      </c>
      <c r="H107" s="37" t="s">
        <v>94</v>
      </c>
      <c r="I107" s="39" t="s">
        <v>95</v>
      </c>
      <c r="J107" s="40"/>
      <c r="K107"/>
      <c r="L107"/>
      <c r="M107"/>
      <c r="N107"/>
      <c r="O107"/>
      <c r="P107"/>
      <c r="Q107"/>
      <c r="R107"/>
      <c r="S107"/>
    </row>
    <row r="108" spans="1:19" ht="16.5" customHeight="1">
      <c r="A108" s="230">
        <f>I37</f>
        <v>242.5288775510204</v>
      </c>
      <c r="B108" s="230"/>
      <c r="C108" s="162">
        <f>I48</f>
        <v>89.25062693877553</v>
      </c>
      <c r="D108" s="162">
        <f>I60</f>
        <v>59.83672466938776</v>
      </c>
      <c r="E108" s="162">
        <f>I67</f>
        <v>9.011645503163265</v>
      </c>
      <c r="F108" s="162">
        <f>I71</f>
        <v>22.019914678334697</v>
      </c>
      <c r="G108" s="162">
        <f>I79</f>
        <v>178.47865934065936</v>
      </c>
      <c r="H108" s="162">
        <f>A108+C108+D108+E108+F108+G108</f>
        <v>601.1264486813411</v>
      </c>
      <c r="I108" s="162">
        <f>H108-I106</f>
        <v>577.2020201099125</v>
      </c>
      <c r="J108" s="9"/>
      <c r="K108"/>
      <c r="L108"/>
      <c r="M108"/>
      <c r="N108"/>
      <c r="O108"/>
      <c r="P108"/>
      <c r="Q108"/>
      <c r="R108"/>
      <c r="S108"/>
    </row>
    <row r="109" spans="1:9" ht="4.5" customHeight="1">
      <c r="A109" s="13"/>
      <c r="B109" s="231"/>
      <c r="C109" s="231"/>
      <c r="D109" s="231"/>
      <c r="E109" s="231"/>
      <c r="F109" s="231"/>
      <c r="G109" s="231"/>
      <c r="H109" s="231"/>
      <c r="I109" s="231"/>
    </row>
    <row r="110" spans="1:9" ht="45">
      <c r="A110" s="6" t="s">
        <v>28</v>
      </c>
      <c r="B110" s="186" t="s">
        <v>96</v>
      </c>
      <c r="C110" s="187"/>
      <c r="D110" s="187"/>
      <c r="E110" s="187"/>
      <c r="F110" s="187"/>
      <c r="G110" s="188"/>
      <c r="H110" s="6" t="s">
        <v>23</v>
      </c>
      <c r="I110" s="6" t="s">
        <v>24</v>
      </c>
    </row>
    <row r="111" spans="1:9" ht="15" customHeight="1">
      <c r="A111" s="160">
        <v>1</v>
      </c>
      <c r="B111" s="189" t="s">
        <v>97</v>
      </c>
      <c r="C111" s="190"/>
      <c r="D111" s="190"/>
      <c r="E111" s="190"/>
      <c r="F111" s="190"/>
      <c r="G111" s="191"/>
      <c r="H111" s="7">
        <f>I111/$I$121</f>
        <v>0</v>
      </c>
      <c r="I111" s="8">
        <v>0</v>
      </c>
    </row>
    <row r="112" spans="1:9" ht="15" customHeight="1">
      <c r="A112" s="160">
        <v>2</v>
      </c>
      <c r="B112" s="189" t="s">
        <v>98</v>
      </c>
      <c r="C112" s="190"/>
      <c r="D112" s="190"/>
      <c r="E112" s="190"/>
      <c r="F112" s="190"/>
      <c r="G112" s="191"/>
      <c r="H112" s="7">
        <f>I112/$I$121</f>
        <v>0</v>
      </c>
      <c r="I112" s="8">
        <v>0</v>
      </c>
    </row>
    <row r="113" spans="1:9" ht="15" customHeight="1">
      <c r="A113" s="205" t="s">
        <v>99</v>
      </c>
      <c r="B113" s="206"/>
      <c r="C113" s="206"/>
      <c r="D113" s="206"/>
      <c r="E113" s="206"/>
      <c r="F113" s="206"/>
      <c r="G113" s="207"/>
      <c r="H113" s="10">
        <f>H111+H112</f>
        <v>0</v>
      </c>
      <c r="I113" s="159">
        <f>I111+I112</f>
        <v>0</v>
      </c>
    </row>
    <row r="114" ht="4.5" customHeight="1"/>
    <row r="115" spans="1:9" ht="45">
      <c r="A115" s="6" t="s">
        <v>40</v>
      </c>
      <c r="B115" s="186" t="s">
        <v>100</v>
      </c>
      <c r="C115" s="187"/>
      <c r="D115" s="187"/>
      <c r="E115" s="187"/>
      <c r="F115" s="187"/>
      <c r="G115" s="188"/>
      <c r="H115" s="6" t="s">
        <v>23</v>
      </c>
      <c r="I115" s="6" t="s">
        <v>24</v>
      </c>
    </row>
    <row r="116" spans="1:9" ht="15" customHeight="1">
      <c r="A116" s="160">
        <v>1</v>
      </c>
      <c r="B116" s="189" t="s">
        <v>100</v>
      </c>
      <c r="C116" s="190"/>
      <c r="D116" s="190"/>
      <c r="E116" s="190"/>
      <c r="F116" s="190"/>
      <c r="G116" s="191"/>
      <c r="H116" s="7">
        <f>I116/I121</f>
        <v>0</v>
      </c>
      <c r="I116" s="8">
        <v>0</v>
      </c>
    </row>
    <row r="117" spans="1:12" ht="15" customHeight="1">
      <c r="A117" s="205" t="s">
        <v>101</v>
      </c>
      <c r="B117" s="206"/>
      <c r="C117" s="206"/>
      <c r="D117" s="206"/>
      <c r="E117" s="206"/>
      <c r="F117" s="206"/>
      <c r="G117" s="207"/>
      <c r="H117" s="10">
        <f>H116</f>
        <v>0</v>
      </c>
      <c r="I117" s="159">
        <f>I116</f>
        <v>0</v>
      </c>
      <c r="J117" s="9"/>
      <c r="K117" s="9"/>
      <c r="L117" s="1"/>
    </row>
    <row r="118" spans="1:9" ht="4.5" customHeight="1">
      <c r="A118" s="18"/>
      <c r="B118" s="18"/>
      <c r="C118" s="18"/>
      <c r="D118" s="18"/>
      <c r="E118" s="18"/>
      <c r="F118" s="18"/>
      <c r="G118" s="18"/>
      <c r="H118" s="19"/>
      <c r="I118" s="20"/>
    </row>
    <row r="119" spans="1:12" ht="39" customHeight="1">
      <c r="A119" s="232" t="s">
        <v>102</v>
      </c>
      <c r="B119" s="232"/>
      <c r="C119" s="232"/>
      <c r="D119" s="232"/>
      <c r="E119" s="232"/>
      <c r="F119" s="35">
        <v>0.18</v>
      </c>
      <c r="G119" s="36">
        <f>I121*F119</f>
        <v>103.89636361978424</v>
      </c>
      <c r="H119" s="37" t="s">
        <v>87</v>
      </c>
      <c r="I119" s="38">
        <f>I77</f>
        <v>23.92442857142857</v>
      </c>
      <c r="L119" s="1"/>
    </row>
    <row r="120" spans="1:12" s="41" customFormat="1" ht="16.5" customHeight="1">
      <c r="A120" s="229" t="s">
        <v>88</v>
      </c>
      <c r="B120" s="229"/>
      <c r="C120" s="161" t="s">
        <v>89</v>
      </c>
      <c r="D120" s="161" t="s">
        <v>90</v>
      </c>
      <c r="E120" s="161" t="s">
        <v>91</v>
      </c>
      <c r="F120" s="161" t="s">
        <v>92</v>
      </c>
      <c r="G120" s="161" t="s">
        <v>93</v>
      </c>
      <c r="H120" s="37" t="s">
        <v>94</v>
      </c>
      <c r="I120" s="39" t="s">
        <v>95</v>
      </c>
      <c r="J120" s="40"/>
      <c r="L120" s="40"/>
    </row>
    <row r="121" spans="1:12" ht="16.5" customHeight="1">
      <c r="A121" s="230">
        <f>I37</f>
        <v>242.5288775510204</v>
      </c>
      <c r="B121" s="230"/>
      <c r="C121" s="162">
        <f>I48</f>
        <v>89.25062693877553</v>
      </c>
      <c r="D121" s="162">
        <f>I60</f>
        <v>59.83672466938776</v>
      </c>
      <c r="E121" s="162">
        <f>I67</f>
        <v>9.011645503163265</v>
      </c>
      <c r="F121" s="162">
        <f>I71</f>
        <v>22.019914678334697</v>
      </c>
      <c r="G121" s="162">
        <f>I79</f>
        <v>178.47865934065936</v>
      </c>
      <c r="H121" s="162">
        <f>A121+C121+D121+E121+F121+G121</f>
        <v>601.1264486813411</v>
      </c>
      <c r="I121" s="162">
        <f>H121-I119</f>
        <v>577.2020201099125</v>
      </c>
      <c r="J121" s="9"/>
      <c r="L121" s="1"/>
    </row>
    <row r="122" ht="4.5" customHeight="1"/>
    <row r="123" spans="1:9" ht="12">
      <c r="A123" s="219" t="s">
        <v>103</v>
      </c>
      <c r="B123" s="219"/>
      <c r="C123" s="219"/>
      <c r="D123" s="219"/>
      <c r="E123" s="219"/>
      <c r="F123" s="219"/>
      <c r="G123" s="219"/>
      <c r="H123" s="27">
        <f>H103+H113+H117</f>
        <v>0</v>
      </c>
      <c r="I123" s="28">
        <f>I103+I113+I117</f>
        <v>0</v>
      </c>
    </row>
    <row r="124" ht="4.5" customHeight="1"/>
    <row r="125" spans="1:9" ht="11.25">
      <c r="A125" s="185" t="s">
        <v>104</v>
      </c>
      <c r="B125" s="185"/>
      <c r="C125" s="185"/>
      <c r="D125" s="185"/>
      <c r="E125" s="185"/>
      <c r="F125" s="185"/>
      <c r="G125" s="185"/>
      <c r="H125" s="185"/>
      <c r="I125" s="185"/>
    </row>
    <row r="126" spans="1:15" ht="45">
      <c r="A126" s="6" t="s">
        <v>21</v>
      </c>
      <c r="B126" s="186" t="s">
        <v>105</v>
      </c>
      <c r="C126" s="187"/>
      <c r="D126" s="187"/>
      <c r="E126" s="187"/>
      <c r="F126" s="187"/>
      <c r="G126" s="188"/>
      <c r="H126" s="6" t="s">
        <v>23</v>
      </c>
      <c r="I126" s="6" t="s">
        <v>24</v>
      </c>
      <c r="K126"/>
      <c r="L126"/>
      <c r="M126"/>
      <c r="N126"/>
      <c r="O126"/>
    </row>
    <row r="127" spans="1:9" ht="15" customHeight="1">
      <c r="A127" s="160">
        <v>1</v>
      </c>
      <c r="B127" s="189" t="s">
        <v>106</v>
      </c>
      <c r="C127" s="190"/>
      <c r="D127" s="190"/>
      <c r="E127" s="190"/>
      <c r="F127" s="190"/>
      <c r="G127" s="191"/>
      <c r="H127" s="7">
        <f>I127/$I$93</f>
        <v>0.01859154929577465</v>
      </c>
      <c r="I127" s="8">
        <f>($D$137/$E$138)*G137</f>
        <v>11.175872003653103</v>
      </c>
    </row>
    <row r="128" spans="1:9" ht="15" customHeight="1">
      <c r="A128" s="160">
        <v>2</v>
      </c>
      <c r="B128" s="189" t="s">
        <v>107</v>
      </c>
      <c r="C128" s="190"/>
      <c r="D128" s="190"/>
      <c r="E128" s="190"/>
      <c r="F128" s="190"/>
      <c r="G128" s="191"/>
      <c r="H128" s="7">
        <f>I128/$I$93</f>
        <v>0.08563380281690142</v>
      </c>
      <c r="I128" s="8">
        <f>($D$137/$E$138)*G138</f>
        <v>51.476743774402166</v>
      </c>
    </row>
    <row r="129" spans="1:9" ht="15" customHeight="1">
      <c r="A129" s="160">
        <v>3</v>
      </c>
      <c r="B129" s="189" t="s">
        <v>9</v>
      </c>
      <c r="C129" s="190"/>
      <c r="D129" s="190"/>
      <c r="E129" s="190"/>
      <c r="F129" s="190"/>
      <c r="G129" s="191"/>
      <c r="H129" s="7">
        <f>I129/$I$93</f>
        <v>0.02253521126760564</v>
      </c>
      <c r="I129" s="8">
        <f>($D$137/$E$138)*G139</f>
        <v>13.546511519579518</v>
      </c>
    </row>
    <row r="130" spans="1:9" ht="15" customHeight="1">
      <c r="A130" s="160">
        <v>4</v>
      </c>
      <c r="B130" s="189" t="s">
        <v>108</v>
      </c>
      <c r="C130" s="190"/>
      <c r="D130" s="190"/>
      <c r="E130" s="190"/>
      <c r="F130" s="190"/>
      <c r="G130" s="191"/>
      <c r="H130" s="7">
        <f>I130/$I$93</f>
        <v>0</v>
      </c>
      <c r="I130" s="8">
        <f>($D$137/$E$138)*G140</f>
        <v>0</v>
      </c>
    </row>
    <row r="131" spans="1:9" ht="15" customHeight="1">
      <c r="A131" s="160">
        <v>5</v>
      </c>
      <c r="B131" s="189" t="s">
        <v>85</v>
      </c>
      <c r="C131" s="190"/>
      <c r="D131" s="190"/>
      <c r="E131" s="190"/>
      <c r="F131" s="190"/>
      <c r="G131" s="191"/>
      <c r="H131" s="7">
        <f>I131/$I$93</f>
        <v>0</v>
      </c>
      <c r="I131" s="8">
        <v>0</v>
      </c>
    </row>
    <row r="132" spans="1:9" ht="15" customHeight="1">
      <c r="A132" s="205" t="s">
        <v>109</v>
      </c>
      <c r="B132" s="206"/>
      <c r="C132" s="206"/>
      <c r="D132" s="206"/>
      <c r="E132" s="206"/>
      <c r="F132" s="206"/>
      <c r="G132" s="207"/>
      <c r="H132" s="10">
        <f>H127+H128+H129+H130+H131</f>
        <v>0.12676056338028172</v>
      </c>
      <c r="I132" s="159">
        <f>I127+I128+I129+I130+I131</f>
        <v>76.19912729763479</v>
      </c>
    </row>
    <row r="133" spans="1:19" ht="11.25" customHeight="1">
      <c r="A133" s="13" t="s">
        <v>110</v>
      </c>
      <c r="B133" s="210" t="s">
        <v>111</v>
      </c>
      <c r="C133" s="210"/>
      <c r="D133" s="210"/>
      <c r="E133" s="210"/>
      <c r="F133" s="210"/>
      <c r="G133" s="210"/>
      <c r="H133" s="210"/>
      <c r="I133" s="210"/>
      <c r="K133"/>
      <c r="L133"/>
      <c r="M133"/>
      <c r="N133"/>
      <c r="O133"/>
      <c r="P133"/>
      <c r="Q133"/>
      <c r="R133"/>
      <c r="S133"/>
    </row>
    <row r="134" spans="1:19" ht="20.25" customHeight="1">
      <c r="A134" s="13" t="s">
        <v>112</v>
      </c>
      <c r="B134" s="240" t="s">
        <v>113</v>
      </c>
      <c r="C134" s="240"/>
      <c r="D134" s="240"/>
      <c r="E134" s="240"/>
      <c r="F134" s="240"/>
      <c r="G134" s="240"/>
      <c r="H134" s="240"/>
      <c r="I134" s="240"/>
      <c r="K134"/>
      <c r="L134"/>
      <c r="M134"/>
      <c r="N134"/>
      <c r="O134"/>
      <c r="P134"/>
      <c r="Q134"/>
      <c r="R134"/>
      <c r="S134"/>
    </row>
    <row r="135" spans="1:9" ht="13.5" customHeight="1">
      <c r="A135" s="241" t="s">
        <v>114</v>
      </c>
      <c r="B135" s="241"/>
      <c r="C135" s="241"/>
      <c r="D135" s="241"/>
      <c r="E135" s="241"/>
      <c r="F135" s="241"/>
      <c r="G135" s="241"/>
      <c r="H135" s="241"/>
      <c r="I135" s="241"/>
    </row>
    <row r="136" spans="1:9" ht="13.5" customHeight="1">
      <c r="A136" s="242" t="s">
        <v>115</v>
      </c>
      <c r="B136" s="242"/>
      <c r="C136" s="160" t="s">
        <v>116</v>
      </c>
      <c r="D136" s="183" t="s">
        <v>117</v>
      </c>
      <c r="E136" s="184"/>
      <c r="F136" s="160" t="s">
        <v>118</v>
      </c>
      <c r="G136" s="42" t="s">
        <v>119</v>
      </c>
      <c r="H136" s="183" t="s">
        <v>120</v>
      </c>
      <c r="I136" s="183"/>
    </row>
    <row r="137" spans="1:10" ht="13.5" customHeight="1">
      <c r="A137" s="233">
        <f>I93</f>
        <v>601.126448681341</v>
      </c>
      <c r="B137" s="234"/>
      <c r="C137" s="8">
        <f>I123</f>
        <v>0</v>
      </c>
      <c r="D137" s="235">
        <f>A137+C137</f>
        <v>601.126448681341</v>
      </c>
      <c r="E137" s="236"/>
      <c r="F137" s="160" t="s">
        <v>106</v>
      </c>
      <c r="G137" s="43">
        <v>0.0165</v>
      </c>
      <c r="H137" s="237">
        <v>0.0065</v>
      </c>
      <c r="I137" s="237"/>
      <c r="J137" s="9"/>
    </row>
    <row r="138" spans="1:9" ht="13.5" customHeight="1">
      <c r="A138" s="238" t="s">
        <v>121</v>
      </c>
      <c r="B138" s="238"/>
      <c r="C138" s="42">
        <v>1</v>
      </c>
      <c r="D138" s="44">
        <f>G141/1</f>
        <v>0.1125</v>
      </c>
      <c r="E138" s="45">
        <f>C138-D138</f>
        <v>0.8875</v>
      </c>
      <c r="F138" s="160" t="s">
        <v>107</v>
      </c>
      <c r="G138" s="43">
        <v>0.076</v>
      </c>
      <c r="H138" s="237">
        <v>0.03</v>
      </c>
      <c r="I138" s="237"/>
    </row>
    <row r="139" spans="1:9" ht="13.5" customHeight="1">
      <c r="A139" s="239" t="s">
        <v>136</v>
      </c>
      <c r="B139" s="239"/>
      <c r="C139" s="160">
        <v>1</v>
      </c>
      <c r="D139" s="46">
        <f>H141</f>
        <v>0.056499999999999995</v>
      </c>
      <c r="E139" s="47">
        <f>C139-D139</f>
        <v>0.9435</v>
      </c>
      <c r="F139" s="160" t="s">
        <v>9</v>
      </c>
      <c r="G139" s="43">
        <f>I11</f>
        <v>0.02</v>
      </c>
      <c r="H139" s="237">
        <f>I11</f>
        <v>0.02</v>
      </c>
      <c r="I139" s="237"/>
    </row>
    <row r="140" spans="1:9" ht="13.5" customHeight="1">
      <c r="A140" s="239" t="s">
        <v>229</v>
      </c>
      <c r="B140" s="239"/>
      <c r="C140" s="160">
        <v>1</v>
      </c>
      <c r="D140" s="120">
        <v>0.09</v>
      </c>
      <c r="E140" s="121">
        <f>C140-D140</f>
        <v>0.91</v>
      </c>
      <c r="F140" s="160" t="s">
        <v>122</v>
      </c>
      <c r="G140" s="43">
        <v>0</v>
      </c>
      <c r="H140" s="237">
        <v>0</v>
      </c>
      <c r="I140" s="237"/>
    </row>
    <row r="141" spans="1:9" ht="18" customHeight="1">
      <c r="A141" s="129" t="s">
        <v>123</v>
      </c>
      <c r="B141" s="247" t="s">
        <v>230</v>
      </c>
      <c r="C141" s="247"/>
      <c r="D141" s="247"/>
      <c r="E141" s="247"/>
      <c r="F141" s="168" t="s">
        <v>124</v>
      </c>
      <c r="G141" s="48">
        <f>SUM(G137:G140)</f>
        <v>0.1125</v>
      </c>
      <c r="H141" s="248">
        <f>SUM(H137:I140)</f>
        <v>0.056499999999999995</v>
      </c>
      <c r="I141" s="248"/>
    </row>
    <row r="142" spans="1:9" ht="4.5" customHeight="1">
      <c r="A142" s="49"/>
      <c r="B142" s="249"/>
      <c r="C142" s="249"/>
      <c r="D142" s="249"/>
      <c r="E142" s="249"/>
      <c r="F142" s="249"/>
      <c r="G142" s="249"/>
      <c r="H142" s="249"/>
      <c r="I142" s="249"/>
    </row>
    <row r="143" spans="1:9" ht="12">
      <c r="A143" s="219" t="s">
        <v>125</v>
      </c>
      <c r="B143" s="219"/>
      <c r="C143" s="219"/>
      <c r="D143" s="219"/>
      <c r="E143" s="219"/>
      <c r="F143" s="219"/>
      <c r="G143" s="219"/>
      <c r="H143" s="27">
        <f>H132</f>
        <v>0.12676056338028172</v>
      </c>
      <c r="I143" s="28">
        <f>I132</f>
        <v>76.19912729763479</v>
      </c>
    </row>
    <row r="144" ht="4.5" customHeight="1"/>
    <row r="145" spans="1:9" ht="11.25">
      <c r="A145" s="243" t="s">
        <v>126</v>
      </c>
      <c r="B145" s="243"/>
      <c r="C145" s="243"/>
      <c r="D145" s="243"/>
      <c r="E145" s="243"/>
      <c r="F145" s="243"/>
      <c r="G145" s="243"/>
      <c r="H145" s="243"/>
      <c r="I145" s="243"/>
    </row>
    <row r="146" spans="1:9" ht="11.25">
      <c r="A146" s="185" t="s">
        <v>20</v>
      </c>
      <c r="B146" s="185"/>
      <c r="C146" s="185"/>
      <c r="D146" s="185"/>
      <c r="E146" s="185"/>
      <c r="F146" s="185"/>
      <c r="G146" s="185"/>
      <c r="H146" s="185"/>
      <c r="I146" s="185"/>
    </row>
    <row r="147" spans="1:9" ht="15" customHeight="1">
      <c r="A147" s="160">
        <v>1</v>
      </c>
      <c r="B147" s="189" t="s">
        <v>219</v>
      </c>
      <c r="C147" s="190"/>
      <c r="D147" s="190"/>
      <c r="E147" s="190"/>
      <c r="F147" s="190"/>
      <c r="G147" s="191"/>
      <c r="H147" s="7">
        <f>I147/$G$164</f>
        <v>0.35806838860392964</v>
      </c>
      <c r="I147" s="50">
        <f>I37</f>
        <v>242.5288775510204</v>
      </c>
    </row>
    <row r="148" spans="1:9" ht="15" customHeight="1">
      <c r="A148" s="160">
        <v>2</v>
      </c>
      <c r="B148" s="189" t="s">
        <v>127</v>
      </c>
      <c r="C148" s="190"/>
      <c r="D148" s="190"/>
      <c r="E148" s="190"/>
      <c r="F148" s="190"/>
      <c r="G148" s="191"/>
      <c r="H148" s="7">
        <f>I148/$G$164</f>
        <v>0.2659266358417449</v>
      </c>
      <c r="I148" s="50">
        <f>I48+I60+I67+I71</f>
        <v>180.11891178966124</v>
      </c>
    </row>
    <row r="149" spans="1:9" ht="15" customHeight="1">
      <c r="A149" s="160">
        <v>3</v>
      </c>
      <c r="B149" s="201" t="s">
        <v>220</v>
      </c>
      <c r="C149" s="201"/>
      <c r="D149" s="201"/>
      <c r="E149" s="201"/>
      <c r="F149" s="201"/>
      <c r="G149" s="201"/>
      <c r="H149" s="7">
        <f>I149/$G$164</f>
        <v>0.26350497555432534</v>
      </c>
      <c r="I149" s="50">
        <f>I79</f>
        <v>178.47865934065936</v>
      </c>
    </row>
    <row r="150" spans="1:10" s="12" customFormat="1" ht="15" customHeight="1">
      <c r="A150" s="244" t="s">
        <v>128</v>
      </c>
      <c r="B150" s="245"/>
      <c r="C150" s="245"/>
      <c r="D150" s="245"/>
      <c r="E150" s="245"/>
      <c r="F150" s="245"/>
      <c r="G150" s="246"/>
      <c r="H150" s="27">
        <f>H147+H148+H149</f>
        <v>0.8875</v>
      </c>
      <c r="I150" s="28">
        <f>I147+I148+I149</f>
        <v>601.126448681341</v>
      </c>
      <c r="J150" s="51"/>
    </row>
    <row r="151" ht="4.5" customHeight="1"/>
    <row r="152" spans="1:9" ht="11.25">
      <c r="A152" s="185" t="s">
        <v>80</v>
      </c>
      <c r="B152" s="185"/>
      <c r="C152" s="185"/>
      <c r="D152" s="185"/>
      <c r="E152" s="185"/>
      <c r="F152" s="185"/>
      <c r="G152" s="185"/>
      <c r="H152" s="185"/>
      <c r="I152" s="185"/>
    </row>
    <row r="153" spans="1:9" ht="15" customHeight="1">
      <c r="A153" s="160">
        <v>1</v>
      </c>
      <c r="B153" s="189" t="s">
        <v>221</v>
      </c>
      <c r="C153" s="190"/>
      <c r="D153" s="190"/>
      <c r="E153" s="190"/>
      <c r="F153" s="190"/>
      <c r="G153" s="191"/>
      <c r="H153" s="7">
        <f>I153/$G$164</f>
        <v>0</v>
      </c>
      <c r="I153" s="8">
        <f>I103</f>
        <v>0</v>
      </c>
    </row>
    <row r="154" spans="1:9" ht="15" customHeight="1">
      <c r="A154" s="160">
        <v>2</v>
      </c>
      <c r="B154" s="189" t="s">
        <v>222</v>
      </c>
      <c r="C154" s="190"/>
      <c r="D154" s="190"/>
      <c r="E154" s="190"/>
      <c r="F154" s="190"/>
      <c r="G154" s="191"/>
      <c r="H154" s="7">
        <f>I154/$G$164</f>
        <v>0</v>
      </c>
      <c r="I154" s="8">
        <f>I113</f>
        <v>0</v>
      </c>
    </row>
    <row r="155" spans="1:9" ht="15" customHeight="1">
      <c r="A155" s="160">
        <v>3</v>
      </c>
      <c r="B155" s="189" t="s">
        <v>223</v>
      </c>
      <c r="C155" s="190"/>
      <c r="D155" s="190"/>
      <c r="E155" s="190"/>
      <c r="F155" s="190"/>
      <c r="G155" s="191"/>
      <c r="H155" s="7">
        <f>I155/$G$164</f>
        <v>0</v>
      </c>
      <c r="I155" s="8">
        <f>I117</f>
        <v>0</v>
      </c>
    </row>
    <row r="156" spans="1:9" ht="15" customHeight="1">
      <c r="A156" s="244" t="s">
        <v>129</v>
      </c>
      <c r="B156" s="245"/>
      <c r="C156" s="245"/>
      <c r="D156" s="245"/>
      <c r="E156" s="245"/>
      <c r="F156" s="245"/>
      <c r="G156" s="246"/>
      <c r="H156" s="27">
        <f>H153+H154+H155</f>
        <v>0</v>
      </c>
      <c r="I156" s="28">
        <f>I153+I154+I155</f>
        <v>0</v>
      </c>
    </row>
    <row r="157" ht="4.5" customHeight="1"/>
    <row r="158" spans="1:9" ht="11.25">
      <c r="A158" s="185" t="s">
        <v>104</v>
      </c>
      <c r="B158" s="185"/>
      <c r="C158" s="185"/>
      <c r="D158" s="185"/>
      <c r="E158" s="185"/>
      <c r="F158" s="185"/>
      <c r="G158" s="185"/>
      <c r="H158" s="185"/>
      <c r="I158" s="185"/>
    </row>
    <row r="159" spans="1:9" ht="15" customHeight="1">
      <c r="A159" s="160">
        <v>1</v>
      </c>
      <c r="B159" s="189" t="s">
        <v>224</v>
      </c>
      <c r="C159" s="190"/>
      <c r="D159" s="190"/>
      <c r="E159" s="190"/>
      <c r="F159" s="190"/>
      <c r="G159" s="191"/>
      <c r="H159" s="7">
        <f>I159/$G$164</f>
        <v>0.1125</v>
      </c>
      <c r="I159" s="8">
        <f>I132</f>
        <v>76.19912729763479</v>
      </c>
    </row>
    <row r="160" spans="1:11" ht="15" customHeight="1">
      <c r="A160" s="244" t="s">
        <v>130</v>
      </c>
      <c r="B160" s="245"/>
      <c r="C160" s="245"/>
      <c r="D160" s="245"/>
      <c r="E160" s="245"/>
      <c r="F160" s="245"/>
      <c r="G160" s="246"/>
      <c r="H160" s="27">
        <f>H159</f>
        <v>0.1125</v>
      </c>
      <c r="I160" s="28">
        <f>I132</f>
        <v>76.19912729763479</v>
      </c>
      <c r="K160" s="52"/>
    </row>
    <row r="161" ht="4.5" customHeight="1"/>
    <row r="162" spans="1:9" ht="11.25">
      <c r="A162" s="253" t="s">
        <v>126</v>
      </c>
      <c r="B162" s="253"/>
      <c r="C162" s="253"/>
      <c r="D162" s="253"/>
      <c r="E162" s="253"/>
      <c r="F162" s="253"/>
      <c r="G162" s="253"/>
      <c r="H162" s="253"/>
      <c r="I162" s="253"/>
    </row>
    <row r="163" spans="1:9" ht="45">
      <c r="A163" s="254" t="s">
        <v>131</v>
      </c>
      <c r="B163" s="254"/>
      <c r="C163" s="254"/>
      <c r="D163" s="254"/>
      <c r="E163" s="254"/>
      <c r="F163" s="254"/>
      <c r="G163" s="157" t="s">
        <v>132</v>
      </c>
      <c r="H163" s="157" t="s">
        <v>133</v>
      </c>
      <c r="I163" s="157" t="s">
        <v>134</v>
      </c>
    </row>
    <row r="164" spans="1:9" ht="11.25" customHeight="1">
      <c r="A164" s="255" t="str">
        <f>D5</f>
        <v>Agente de Proteção da Aviação Civil</v>
      </c>
      <c r="B164" s="256"/>
      <c r="C164" s="256"/>
      <c r="D164" s="256"/>
      <c r="E164" s="256"/>
      <c r="F164" s="257"/>
      <c r="G164" s="53">
        <f>I150+I156+I160</f>
        <v>677.3255759789758</v>
      </c>
      <c r="H164" s="157">
        <v>1</v>
      </c>
      <c r="I164" s="53">
        <f>G164*H164</f>
        <v>677.3255759789758</v>
      </c>
    </row>
    <row r="165" spans="1:9" ht="11.25">
      <c r="A165" s="255"/>
      <c r="B165" s="256"/>
      <c r="C165" s="256"/>
      <c r="D165" s="256"/>
      <c r="E165" s="256"/>
      <c r="F165" s="257"/>
      <c r="G165" s="157"/>
      <c r="H165" s="157"/>
      <c r="I165" s="53"/>
    </row>
    <row r="166" spans="1:10" s="12" customFormat="1" ht="12">
      <c r="A166" s="250" t="s">
        <v>225</v>
      </c>
      <c r="B166" s="251"/>
      <c r="C166" s="251"/>
      <c r="D166" s="251"/>
      <c r="E166" s="251"/>
      <c r="F166" s="251"/>
      <c r="G166" s="251"/>
      <c r="H166" s="252"/>
      <c r="I166" s="54">
        <f>I164+I165</f>
        <v>677.3255759789758</v>
      </c>
      <c r="J166" s="51"/>
    </row>
  </sheetData>
  <sheetProtection/>
  <mergeCells count="153">
    <mergeCell ref="K21:P22"/>
    <mergeCell ref="A23:F24"/>
    <mergeCell ref="G23:G24"/>
    <mergeCell ref="B30:G30"/>
    <mergeCell ref="B31:G31"/>
    <mergeCell ref="B32:G32"/>
    <mergeCell ref="A162:I162"/>
    <mergeCell ref="A163:F163"/>
    <mergeCell ref="A164:F164"/>
    <mergeCell ref="A139:B139"/>
    <mergeCell ref="H139:I139"/>
    <mergeCell ref="A140:B140"/>
    <mergeCell ref="H140:I140"/>
    <mergeCell ref="A135:I135"/>
    <mergeCell ref="A136:B136"/>
    <mergeCell ref="D136:E136"/>
    <mergeCell ref="H136:I136"/>
    <mergeCell ref="A137:B137"/>
    <mergeCell ref="D137:E137"/>
    <mergeCell ref="H137:I137"/>
    <mergeCell ref="B129:G129"/>
    <mergeCell ref="B130:G130"/>
    <mergeCell ref="B131:G131"/>
    <mergeCell ref="A132:G132"/>
    <mergeCell ref="A165:F165"/>
    <mergeCell ref="A166:H166"/>
    <mergeCell ref="A21:F22"/>
    <mergeCell ref="G21:G22"/>
    <mergeCell ref="B154:G154"/>
    <mergeCell ref="B155:G155"/>
    <mergeCell ref="A156:G156"/>
    <mergeCell ref="A158:I158"/>
    <mergeCell ref="B159:G159"/>
    <mergeCell ref="A160:G160"/>
    <mergeCell ref="B147:G147"/>
    <mergeCell ref="B148:G148"/>
    <mergeCell ref="B149:G149"/>
    <mergeCell ref="A150:G150"/>
    <mergeCell ref="A152:I152"/>
    <mergeCell ref="B153:G153"/>
    <mergeCell ref="B141:E141"/>
    <mergeCell ref="H141:I141"/>
    <mergeCell ref="B142:I142"/>
    <mergeCell ref="A143:G143"/>
    <mergeCell ref="A145:I145"/>
    <mergeCell ref="A146:I146"/>
    <mergeCell ref="A138:B138"/>
    <mergeCell ref="H138:I138"/>
    <mergeCell ref="B133:I133"/>
    <mergeCell ref="B134:I134"/>
    <mergeCell ref="A121:B121"/>
    <mergeCell ref="A123:G123"/>
    <mergeCell ref="A125:I125"/>
    <mergeCell ref="B126:G126"/>
    <mergeCell ref="B127:G127"/>
    <mergeCell ref="B128:G128"/>
    <mergeCell ref="A113:G113"/>
    <mergeCell ref="B115:G115"/>
    <mergeCell ref="B116:G116"/>
    <mergeCell ref="A117:G117"/>
    <mergeCell ref="A119:E119"/>
    <mergeCell ref="A120:B120"/>
    <mergeCell ref="A107:B107"/>
    <mergeCell ref="A108:B108"/>
    <mergeCell ref="B109:I109"/>
    <mergeCell ref="B110:G110"/>
    <mergeCell ref="B111:G111"/>
    <mergeCell ref="B112:G112"/>
    <mergeCell ref="B100:G100"/>
    <mergeCell ref="B101:G101"/>
    <mergeCell ref="B102:G102"/>
    <mergeCell ref="A103:G103"/>
    <mergeCell ref="B104:I104"/>
    <mergeCell ref="A106:E106"/>
    <mergeCell ref="A93:G93"/>
    <mergeCell ref="A95:I95"/>
    <mergeCell ref="B96:G96"/>
    <mergeCell ref="B97:G97"/>
    <mergeCell ref="B98:G98"/>
    <mergeCell ref="B99:G99"/>
    <mergeCell ref="A86:B86"/>
    <mergeCell ref="A87:B87"/>
    <mergeCell ref="A89:I89"/>
    <mergeCell ref="A90:B90"/>
    <mergeCell ref="C90:D90"/>
    <mergeCell ref="A91:B91"/>
    <mergeCell ref="C91:D91"/>
    <mergeCell ref="B78:G78"/>
    <mergeCell ref="A79:G79"/>
    <mergeCell ref="A81:I81"/>
    <mergeCell ref="A82:B82"/>
    <mergeCell ref="A83:B83"/>
    <mergeCell ref="A85:I85"/>
    <mergeCell ref="B70:G70"/>
    <mergeCell ref="A71:G71"/>
    <mergeCell ref="A73:G73"/>
    <mergeCell ref="B75:G75"/>
    <mergeCell ref="B76:G76"/>
    <mergeCell ref="B77:G77"/>
    <mergeCell ref="B63:G63"/>
    <mergeCell ref="B64:G64"/>
    <mergeCell ref="B65:G65"/>
    <mergeCell ref="B66:G66"/>
    <mergeCell ref="A67:G67"/>
    <mergeCell ref="B69:G69"/>
    <mergeCell ref="B57:G57"/>
    <mergeCell ref="B58:G58"/>
    <mergeCell ref="B59:G59"/>
    <mergeCell ref="A60:G60"/>
    <mergeCell ref="B61:I61"/>
    <mergeCell ref="B62:I62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A48:G48"/>
    <mergeCell ref="A49:I49"/>
    <mergeCell ref="A50:I50"/>
    <mergeCell ref="B39:G39"/>
    <mergeCell ref="B40:G40"/>
    <mergeCell ref="B41:G41"/>
    <mergeCell ref="B42:G42"/>
    <mergeCell ref="B43:G43"/>
    <mergeCell ref="B44:G44"/>
    <mergeCell ref="B33:G33"/>
    <mergeCell ref="A34:A35"/>
    <mergeCell ref="B34:G34"/>
    <mergeCell ref="B35:G35"/>
    <mergeCell ref="B36:G36"/>
    <mergeCell ref="A37:G37"/>
    <mergeCell ref="B28:G28"/>
    <mergeCell ref="B29:G29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A20:F20"/>
    <mergeCell ref="A25:F25"/>
    <mergeCell ref="A27:I27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74" r:id="rId3"/>
  <rowBreaks count="2" manualBreakCount="2">
    <brk id="62" max="8" man="1"/>
    <brk id="118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9"/>
  <dimension ref="A1:S167"/>
  <sheetViews>
    <sheetView view="pageBreakPreview" zoomScale="130" zoomScaleNormal="130" zoomScaleSheetLayoutView="130" zoomScalePageLayoutView="0" workbookViewId="0" topLeftCell="A149">
      <selection activeCell="I118" sqref="I118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K1" s="105"/>
      <c r="L1" s="106"/>
      <c r="M1" s="106"/>
      <c r="N1" s="106"/>
    </row>
    <row r="2" spans="1:14" ht="22.5" customHeight="1">
      <c r="A2" s="179" t="s">
        <v>1</v>
      </c>
      <c r="B2" s="179"/>
      <c r="C2" s="180" t="s">
        <v>255</v>
      </c>
      <c r="D2" s="180"/>
      <c r="E2" s="181" t="s">
        <v>2</v>
      </c>
      <c r="F2" s="181"/>
      <c r="G2" s="181"/>
      <c r="H2" s="181"/>
      <c r="I2" s="181"/>
      <c r="K2" s="107"/>
      <c r="L2" s="106"/>
      <c r="M2" s="106"/>
      <c r="N2" s="106"/>
    </row>
    <row r="3" spans="1:14" ht="11.25" customHeight="1">
      <c r="A3" s="179" t="s">
        <v>3</v>
      </c>
      <c r="B3" s="179"/>
      <c r="C3" s="2"/>
      <c r="D3" s="3"/>
      <c r="E3" s="4" t="s">
        <v>4</v>
      </c>
      <c r="F3" s="2"/>
      <c r="G3" s="3"/>
      <c r="H3" s="3"/>
      <c r="I3" s="3"/>
      <c r="K3" s="106"/>
      <c r="L3" s="106"/>
      <c r="M3" s="106"/>
      <c r="N3" s="106"/>
    </row>
    <row r="4" spans="11:14" ht="4.5" customHeight="1">
      <c r="K4" s="106"/>
      <c r="L4" s="106"/>
      <c r="M4" s="106"/>
      <c r="N4" s="106"/>
    </row>
    <row r="5" spans="1:14" ht="18.75" customHeight="1">
      <c r="A5" s="115" t="s">
        <v>142</v>
      </c>
      <c r="B5" s="116"/>
      <c r="C5" s="116"/>
      <c r="D5" s="113" t="s">
        <v>270</v>
      </c>
      <c r="E5" s="166"/>
      <c r="F5" s="166"/>
      <c r="G5" s="182" t="s">
        <v>141</v>
      </c>
      <c r="H5" s="182"/>
      <c r="I5" s="123">
        <f>6*6*5</f>
        <v>180</v>
      </c>
      <c r="K5" s="106"/>
      <c r="L5" s="106"/>
      <c r="M5" s="106"/>
      <c r="N5" s="106"/>
    </row>
    <row r="6" spans="1:14" ht="13.5" customHeight="1">
      <c r="A6" s="163" t="s">
        <v>137</v>
      </c>
      <c r="B6" s="117"/>
      <c r="C6" s="112"/>
      <c r="D6" s="110" t="s">
        <v>267</v>
      </c>
      <c r="E6" s="114"/>
      <c r="F6" s="114"/>
      <c r="G6" s="182" t="s">
        <v>135</v>
      </c>
      <c r="H6" s="165" t="s">
        <v>5</v>
      </c>
      <c r="I6" s="124">
        <v>0.2</v>
      </c>
      <c r="K6" s="106"/>
      <c r="L6" s="106"/>
      <c r="M6" s="106"/>
      <c r="N6" s="106"/>
    </row>
    <row r="7" spans="1:14" ht="25.5" customHeight="1">
      <c r="A7" s="110" t="s">
        <v>138</v>
      </c>
      <c r="B7" s="111"/>
      <c r="C7" s="112"/>
      <c r="D7" s="110"/>
      <c r="E7" s="114"/>
      <c r="F7" s="114"/>
      <c r="G7" s="182"/>
      <c r="H7" s="165" t="s">
        <v>6</v>
      </c>
      <c r="I7" s="125">
        <v>0</v>
      </c>
      <c r="K7" s="106"/>
      <c r="L7" s="106"/>
      <c r="M7" s="106"/>
      <c r="N7" s="106"/>
    </row>
    <row r="8" spans="1:9" ht="14.25" customHeight="1">
      <c r="A8" s="110" t="s">
        <v>139</v>
      </c>
      <c r="B8" s="111"/>
      <c r="C8" s="112"/>
      <c r="D8" s="110" t="s">
        <v>241</v>
      </c>
      <c r="E8" s="114"/>
      <c r="F8" s="114"/>
      <c r="G8" s="182"/>
      <c r="H8" s="165" t="s">
        <v>7</v>
      </c>
      <c r="I8" s="124">
        <v>0.4</v>
      </c>
    </row>
    <row r="9" spans="1:9" ht="24.75" customHeight="1">
      <c r="A9" s="110" t="s">
        <v>140</v>
      </c>
      <c r="B9" s="111"/>
      <c r="C9" s="112"/>
      <c r="D9" s="113" t="s">
        <v>256</v>
      </c>
      <c r="E9" s="114"/>
      <c r="F9" s="114"/>
      <c r="G9" s="182"/>
      <c r="H9" s="165" t="s">
        <v>6</v>
      </c>
      <c r="I9" s="165">
        <v>0</v>
      </c>
    </row>
    <row r="10" spans="1:10" ht="23.25" customHeight="1">
      <c r="A10" s="192" t="s">
        <v>8</v>
      </c>
      <c r="B10" s="193"/>
      <c r="C10" s="193"/>
      <c r="D10" s="193"/>
      <c r="E10" s="193"/>
      <c r="F10" s="193"/>
      <c r="G10" s="165"/>
      <c r="H10" s="165">
        <v>210</v>
      </c>
      <c r="I10" s="122">
        <v>1467.15</v>
      </c>
      <c r="J10"/>
    </row>
    <row r="11" spans="1:10" ht="15" customHeight="1">
      <c r="A11" s="184" t="s">
        <v>9</v>
      </c>
      <c r="B11" s="194"/>
      <c r="C11" s="194"/>
      <c r="D11" s="194"/>
      <c r="E11" s="194"/>
      <c r="F11" s="194"/>
      <c r="G11" s="165" t="str">
        <f>D9</f>
        <v>Passo Fundo</v>
      </c>
      <c r="H11" s="165" t="s">
        <v>11</v>
      </c>
      <c r="I11" s="169">
        <v>0.02</v>
      </c>
      <c r="J11"/>
    </row>
    <row r="12" spans="1:12" s="1" customFormat="1" ht="15" customHeight="1">
      <c r="A12" s="184" t="s">
        <v>248</v>
      </c>
      <c r="B12" s="194"/>
      <c r="C12" s="194"/>
      <c r="D12" s="194"/>
      <c r="E12" s="194"/>
      <c r="F12" s="194"/>
      <c r="G12" s="165"/>
      <c r="H12" s="165"/>
      <c r="I12" s="124">
        <v>0.37</v>
      </c>
      <c r="J12"/>
      <c r="K12" s="5"/>
      <c r="L12" s="5"/>
    </row>
    <row r="13" spans="1:10" ht="15" customHeight="1">
      <c r="A13" s="195" t="s">
        <v>242</v>
      </c>
      <c r="B13" s="196"/>
      <c r="C13" s="196"/>
      <c r="D13" s="196"/>
      <c r="E13" s="196"/>
      <c r="F13" s="196"/>
      <c r="G13" s="182" t="s">
        <v>16</v>
      </c>
      <c r="H13" s="165" t="s">
        <v>12</v>
      </c>
      <c r="I13" s="126">
        <v>3.65</v>
      </c>
      <c r="J13"/>
    </row>
    <row r="14" spans="1:9" ht="11.25">
      <c r="A14" s="197"/>
      <c r="B14" s="198"/>
      <c r="C14" s="198"/>
      <c r="D14" s="198"/>
      <c r="E14" s="198"/>
      <c r="F14" s="198"/>
      <c r="G14" s="182"/>
      <c r="H14" s="165" t="s">
        <v>13</v>
      </c>
      <c r="I14" s="165">
        <v>26</v>
      </c>
    </row>
    <row r="15" spans="1:9" ht="11.25">
      <c r="A15" s="197"/>
      <c r="B15" s="198"/>
      <c r="C15" s="198"/>
      <c r="D15" s="198"/>
      <c r="E15" s="198"/>
      <c r="F15" s="198"/>
      <c r="G15" s="182"/>
      <c r="H15" s="165" t="s">
        <v>14</v>
      </c>
      <c r="I15" s="165">
        <v>2</v>
      </c>
    </row>
    <row r="16" spans="1:9" ht="11.25">
      <c r="A16" s="192"/>
      <c r="B16" s="193"/>
      <c r="C16" s="193"/>
      <c r="D16" s="193"/>
      <c r="E16" s="193"/>
      <c r="F16" s="193"/>
      <c r="G16" s="182"/>
      <c r="H16" s="165" t="s">
        <v>15</v>
      </c>
      <c r="I16" s="124">
        <v>0.06</v>
      </c>
    </row>
    <row r="17" spans="1:9" ht="11.25" customHeight="1">
      <c r="A17" s="183" t="s">
        <v>244</v>
      </c>
      <c r="B17" s="183"/>
      <c r="C17" s="183"/>
      <c r="D17" s="183"/>
      <c r="E17" s="183"/>
      <c r="F17" s="184"/>
      <c r="G17" s="182" t="s">
        <v>16</v>
      </c>
      <c r="H17" s="165" t="s">
        <v>12</v>
      </c>
      <c r="I17" s="126">
        <v>19.89</v>
      </c>
    </row>
    <row r="18" spans="1:9" ht="11.25" customHeight="1">
      <c r="A18" s="183"/>
      <c r="B18" s="183"/>
      <c r="C18" s="183"/>
      <c r="D18" s="183"/>
      <c r="E18" s="183"/>
      <c r="F18" s="184"/>
      <c r="G18" s="182"/>
      <c r="H18" s="165" t="s">
        <v>13</v>
      </c>
      <c r="I18" s="125">
        <f>I14</f>
        <v>26</v>
      </c>
    </row>
    <row r="19" spans="1:9" ht="11.25" customHeight="1">
      <c r="A19" s="183"/>
      <c r="B19" s="183"/>
      <c r="C19" s="183"/>
      <c r="D19" s="183"/>
      <c r="E19" s="183"/>
      <c r="F19" s="184"/>
      <c r="G19" s="182"/>
      <c r="H19" s="165" t="s">
        <v>17</v>
      </c>
      <c r="I19" s="125">
        <v>1</v>
      </c>
    </row>
    <row r="20" spans="1:9" ht="11.25">
      <c r="A20" s="183"/>
      <c r="B20" s="183"/>
      <c r="C20" s="183"/>
      <c r="D20" s="183"/>
      <c r="E20" s="183"/>
      <c r="F20" s="184"/>
      <c r="G20" s="182"/>
      <c r="H20" s="165" t="s">
        <v>15</v>
      </c>
      <c r="I20" s="127">
        <v>0.2</v>
      </c>
    </row>
    <row r="21" spans="1:9" ht="22.5">
      <c r="A21" s="183" t="s">
        <v>243</v>
      </c>
      <c r="B21" s="183"/>
      <c r="C21" s="183"/>
      <c r="D21" s="183"/>
      <c r="E21" s="183"/>
      <c r="F21" s="184"/>
      <c r="G21" s="165" t="s">
        <v>16</v>
      </c>
      <c r="H21" s="165" t="s">
        <v>18</v>
      </c>
      <c r="I21" s="126">
        <v>389.97</v>
      </c>
    </row>
    <row r="22" spans="1:16" ht="19.5" customHeight="1">
      <c r="A22" s="195" t="s">
        <v>271</v>
      </c>
      <c r="B22" s="196"/>
      <c r="C22" s="196"/>
      <c r="D22" s="196"/>
      <c r="E22" s="196"/>
      <c r="F22" s="260"/>
      <c r="G22" s="182" t="s">
        <v>16</v>
      </c>
      <c r="H22" s="170" t="s">
        <v>260</v>
      </c>
      <c r="I22" s="172">
        <f>((60/52.5)*1)*I14</f>
        <v>29.71428571428571</v>
      </c>
      <c r="J22" s="171"/>
      <c r="K22" s="262"/>
      <c r="L22" s="262"/>
      <c r="M22" s="262"/>
      <c r="N22" s="262"/>
      <c r="O22" s="262"/>
      <c r="P22" s="262"/>
    </row>
    <row r="23" spans="1:16" ht="23.25" customHeight="1">
      <c r="A23" s="192"/>
      <c r="B23" s="193"/>
      <c r="C23" s="193"/>
      <c r="D23" s="193"/>
      <c r="E23" s="193"/>
      <c r="F23" s="261"/>
      <c r="G23" s="182"/>
      <c r="H23" s="170" t="s">
        <v>261</v>
      </c>
      <c r="I23" s="172">
        <f>(I10/H10)*0.5</f>
        <v>3.493214285714286</v>
      </c>
      <c r="J23" s="52"/>
      <c r="K23" s="262"/>
      <c r="L23" s="262"/>
      <c r="M23" s="262"/>
      <c r="N23" s="262"/>
      <c r="O23" s="262"/>
      <c r="P23" s="262"/>
    </row>
    <row r="24" spans="1:16" ht="21" customHeight="1">
      <c r="A24" s="183" t="s">
        <v>265</v>
      </c>
      <c r="B24" s="183"/>
      <c r="C24" s="183"/>
      <c r="D24" s="183"/>
      <c r="E24" s="183"/>
      <c r="F24" s="184"/>
      <c r="G24" s="182" t="s">
        <v>16</v>
      </c>
      <c r="H24" s="170" t="s">
        <v>260</v>
      </c>
      <c r="I24" s="178">
        <f>(((60/52.5)*1)-1)*I14</f>
        <v>3.7142857142857126</v>
      </c>
      <c r="J24" s="52"/>
      <c r="K24"/>
      <c r="L24"/>
      <c r="M24"/>
      <c r="N24"/>
      <c r="O24"/>
      <c r="P24"/>
    </row>
    <row r="25" spans="1:12" ht="23.25" customHeight="1">
      <c r="A25" s="183"/>
      <c r="B25" s="183"/>
      <c r="C25" s="183"/>
      <c r="D25" s="183"/>
      <c r="E25" s="183"/>
      <c r="F25" s="184"/>
      <c r="G25" s="182"/>
      <c r="H25" s="170" t="s">
        <v>261</v>
      </c>
      <c r="I25" s="172">
        <f>(I10/H10)*1.5</f>
        <v>10.479642857142858</v>
      </c>
      <c r="J25" s="177"/>
      <c r="K25" s="52"/>
      <c r="L25" s="173"/>
    </row>
    <row r="26" spans="1:9" ht="11.25">
      <c r="A26" s="183" t="s">
        <v>19</v>
      </c>
      <c r="B26" s="183"/>
      <c r="C26" s="183"/>
      <c r="D26" s="183"/>
      <c r="E26" s="183"/>
      <c r="F26" s="184"/>
      <c r="G26" s="165"/>
      <c r="H26" s="165" t="s">
        <v>11</v>
      </c>
      <c r="I26" s="127">
        <v>0.2</v>
      </c>
    </row>
    <row r="27" ht="4.5" customHeight="1"/>
    <row r="28" spans="1:9" ht="17.25" customHeight="1">
      <c r="A28" s="185" t="s">
        <v>20</v>
      </c>
      <c r="B28" s="185"/>
      <c r="C28" s="185"/>
      <c r="D28" s="185"/>
      <c r="E28" s="185"/>
      <c r="F28" s="185"/>
      <c r="G28" s="185"/>
      <c r="H28" s="185"/>
      <c r="I28" s="185"/>
    </row>
    <row r="29" spans="1:9" ht="45">
      <c r="A29" s="6" t="s">
        <v>21</v>
      </c>
      <c r="B29" s="186" t="s">
        <v>22</v>
      </c>
      <c r="C29" s="187"/>
      <c r="D29" s="187"/>
      <c r="E29" s="187"/>
      <c r="F29" s="187"/>
      <c r="G29" s="188"/>
      <c r="H29" s="6" t="s">
        <v>23</v>
      </c>
      <c r="I29" s="6" t="s">
        <v>24</v>
      </c>
    </row>
    <row r="30" spans="1:9" ht="15" customHeight="1">
      <c r="A30" s="160">
        <v>1</v>
      </c>
      <c r="B30" s="189" t="s">
        <v>25</v>
      </c>
      <c r="C30" s="190"/>
      <c r="D30" s="190"/>
      <c r="E30" s="190"/>
      <c r="F30" s="190"/>
      <c r="G30" s="191"/>
      <c r="H30" s="7">
        <f aca="true" t="shared" si="0" ref="H30:H37">I30/$I$38</f>
        <v>0.6639266519127411</v>
      </c>
      <c r="I30" s="8">
        <f>I10/H10*I5</f>
        <v>1257.557142857143</v>
      </c>
    </row>
    <row r="31" spans="1:12" ht="17.25" customHeight="1">
      <c r="A31" s="160">
        <v>2</v>
      </c>
      <c r="B31" s="189" t="s">
        <v>263</v>
      </c>
      <c r="C31" s="190"/>
      <c r="D31" s="190"/>
      <c r="E31" s="190"/>
      <c r="F31" s="190"/>
      <c r="G31" s="191"/>
      <c r="H31" s="7">
        <f t="shared" si="0"/>
        <v>0.05480029507851197</v>
      </c>
      <c r="I31" s="174">
        <f>I22*I23</f>
        <v>103.79836734693878</v>
      </c>
      <c r="J31" s="62"/>
      <c r="K31"/>
      <c r="L31"/>
    </row>
    <row r="32" spans="1:13" ht="15" customHeight="1">
      <c r="A32" s="160">
        <v>3</v>
      </c>
      <c r="B32" s="189" t="s">
        <v>262</v>
      </c>
      <c r="C32" s="190"/>
      <c r="D32" s="190"/>
      <c r="E32" s="190"/>
      <c r="F32" s="190"/>
      <c r="G32" s="191"/>
      <c r="H32" s="7">
        <f t="shared" si="0"/>
        <v>0.02055011065444198</v>
      </c>
      <c r="I32" s="174">
        <f>I24*I25</f>
        <v>38.924387755102025</v>
      </c>
      <c r="J32"/>
      <c r="K32"/>
      <c r="L32"/>
      <c r="M32" s="173"/>
    </row>
    <row r="33" spans="1:13" ht="15.75" customHeight="1">
      <c r="A33" s="160">
        <v>4</v>
      </c>
      <c r="B33" s="189" t="s">
        <v>264</v>
      </c>
      <c r="C33" s="190"/>
      <c r="D33" s="190"/>
      <c r="E33" s="190"/>
      <c r="F33" s="190"/>
      <c r="G33" s="191"/>
      <c r="H33" s="7">
        <f t="shared" si="0"/>
        <v>0.015070081146590789</v>
      </c>
      <c r="I33" s="162">
        <f>(I31+I32)*I26</f>
        <v>28.54455102040816</v>
      </c>
      <c r="J33" s="175"/>
      <c r="K33"/>
      <c r="L33"/>
      <c r="M33" s="176"/>
    </row>
    <row r="34" spans="1:9" ht="15" customHeight="1">
      <c r="A34" s="160">
        <v>5</v>
      </c>
      <c r="B34" s="189" t="s">
        <v>26</v>
      </c>
      <c r="C34" s="190"/>
      <c r="D34" s="190"/>
      <c r="E34" s="190"/>
      <c r="F34" s="190"/>
      <c r="G34" s="191"/>
      <c r="H34" s="7">
        <f t="shared" si="0"/>
        <v>0</v>
      </c>
      <c r="I34" s="8">
        <v>0</v>
      </c>
    </row>
    <row r="35" spans="1:9" ht="15" customHeight="1">
      <c r="A35" s="199">
        <v>6</v>
      </c>
      <c r="B35" s="201" t="s">
        <v>227</v>
      </c>
      <c r="C35" s="201"/>
      <c r="D35" s="201"/>
      <c r="E35" s="201"/>
      <c r="F35" s="201"/>
      <c r="G35" s="201"/>
      <c r="H35" s="7">
        <f t="shared" si="0"/>
        <v>0</v>
      </c>
      <c r="I35" s="8">
        <f>I6*I7*I10</f>
        <v>0</v>
      </c>
    </row>
    <row r="36" spans="1:9" ht="15" customHeight="1">
      <c r="A36" s="200"/>
      <c r="B36" s="202" t="s">
        <v>226</v>
      </c>
      <c r="C36" s="203"/>
      <c r="D36" s="203"/>
      <c r="E36" s="203"/>
      <c r="F36" s="203"/>
      <c r="G36" s="204"/>
      <c r="H36" s="7">
        <f t="shared" si="0"/>
        <v>0</v>
      </c>
      <c r="I36" s="8">
        <f>(I8*I10*I9)</f>
        <v>0</v>
      </c>
    </row>
    <row r="37" spans="1:9" ht="15" customHeight="1">
      <c r="A37" s="160">
        <v>7</v>
      </c>
      <c r="B37" s="189" t="s">
        <v>249</v>
      </c>
      <c r="C37" s="190"/>
      <c r="D37" s="190"/>
      <c r="E37" s="190"/>
      <c r="F37" s="190"/>
      <c r="G37" s="191"/>
      <c r="H37" s="7">
        <f t="shared" si="0"/>
        <v>0.2456528612077142</v>
      </c>
      <c r="I37" s="8">
        <f>I30*I12</f>
        <v>465.29614285714285</v>
      </c>
    </row>
    <row r="38" spans="1:10" s="12" customFormat="1" ht="15" customHeight="1">
      <c r="A38" s="205" t="s">
        <v>27</v>
      </c>
      <c r="B38" s="206"/>
      <c r="C38" s="206"/>
      <c r="D38" s="206"/>
      <c r="E38" s="206"/>
      <c r="F38" s="206"/>
      <c r="G38" s="207"/>
      <c r="H38" s="10">
        <f>SUM(H30:H37)</f>
        <v>1</v>
      </c>
      <c r="I38" s="159">
        <f>SUM(I30:I37)</f>
        <v>1894.1205918367345</v>
      </c>
      <c r="J38" s="11"/>
    </row>
    <row r="39" ht="4.5" customHeight="1"/>
    <row r="40" spans="1:9" ht="33.75" customHeight="1">
      <c r="A40" s="6" t="s">
        <v>28</v>
      </c>
      <c r="B40" s="186" t="s">
        <v>29</v>
      </c>
      <c r="C40" s="187"/>
      <c r="D40" s="187"/>
      <c r="E40" s="187"/>
      <c r="F40" s="187"/>
      <c r="G40" s="188"/>
      <c r="H40" s="6" t="s">
        <v>23</v>
      </c>
      <c r="I40" s="6" t="s">
        <v>24</v>
      </c>
    </row>
    <row r="41" spans="1:9" ht="15" customHeight="1">
      <c r="A41" s="160">
        <v>1</v>
      </c>
      <c r="B41" s="189" t="s">
        <v>30</v>
      </c>
      <c r="C41" s="190"/>
      <c r="D41" s="190"/>
      <c r="E41" s="190"/>
      <c r="F41" s="190"/>
      <c r="G41" s="191"/>
      <c r="H41" s="7">
        <v>0.2</v>
      </c>
      <c r="I41" s="8">
        <f>$I$38*H41</f>
        <v>378.82411836734695</v>
      </c>
    </row>
    <row r="42" spans="1:9" ht="15" customHeight="1">
      <c r="A42" s="160">
        <v>2</v>
      </c>
      <c r="B42" s="189" t="s">
        <v>31</v>
      </c>
      <c r="C42" s="190"/>
      <c r="D42" s="190"/>
      <c r="E42" s="190"/>
      <c r="F42" s="190"/>
      <c r="G42" s="191"/>
      <c r="H42" s="7">
        <v>0.015</v>
      </c>
      <c r="I42" s="8">
        <f aca="true" t="shared" si="1" ref="I42:I48">$I$38*H42</f>
        <v>28.411808877551017</v>
      </c>
    </row>
    <row r="43" spans="1:9" ht="15" customHeight="1">
      <c r="A43" s="160">
        <v>3</v>
      </c>
      <c r="B43" s="189" t="s">
        <v>32</v>
      </c>
      <c r="C43" s="190"/>
      <c r="D43" s="190"/>
      <c r="E43" s="190"/>
      <c r="F43" s="190"/>
      <c r="G43" s="191"/>
      <c r="H43" s="7">
        <v>0.01</v>
      </c>
      <c r="I43" s="8">
        <f t="shared" si="1"/>
        <v>18.941205918367345</v>
      </c>
    </row>
    <row r="44" spans="1:9" ht="15" customHeight="1">
      <c r="A44" s="160">
        <v>4</v>
      </c>
      <c r="B44" s="189" t="s">
        <v>33</v>
      </c>
      <c r="C44" s="190"/>
      <c r="D44" s="190"/>
      <c r="E44" s="190"/>
      <c r="F44" s="190"/>
      <c r="G44" s="191"/>
      <c r="H44" s="7">
        <v>0.002</v>
      </c>
      <c r="I44" s="8">
        <f>$I$38*H44</f>
        <v>3.788241183673469</v>
      </c>
    </row>
    <row r="45" spans="1:9" ht="15" customHeight="1">
      <c r="A45" s="160">
        <v>5</v>
      </c>
      <c r="B45" s="189" t="s">
        <v>34</v>
      </c>
      <c r="C45" s="190"/>
      <c r="D45" s="190"/>
      <c r="E45" s="190"/>
      <c r="F45" s="190"/>
      <c r="G45" s="191"/>
      <c r="H45" s="7">
        <v>0.025</v>
      </c>
      <c r="I45" s="8">
        <f t="shared" si="1"/>
        <v>47.35301479591837</v>
      </c>
    </row>
    <row r="46" spans="1:9" ht="15" customHeight="1">
      <c r="A46" s="160">
        <v>6</v>
      </c>
      <c r="B46" s="189" t="s">
        <v>35</v>
      </c>
      <c r="C46" s="190"/>
      <c r="D46" s="190"/>
      <c r="E46" s="190"/>
      <c r="F46" s="190"/>
      <c r="G46" s="191"/>
      <c r="H46" s="7">
        <v>0.08</v>
      </c>
      <c r="I46" s="8">
        <f>$I$38*H46</f>
        <v>151.52964734693876</v>
      </c>
    </row>
    <row r="47" spans="1:9" ht="15" customHeight="1">
      <c r="A47" s="160">
        <v>7</v>
      </c>
      <c r="B47" s="189" t="s">
        <v>36</v>
      </c>
      <c r="C47" s="190"/>
      <c r="D47" s="190"/>
      <c r="E47" s="190"/>
      <c r="F47" s="190"/>
      <c r="G47" s="191"/>
      <c r="H47" s="7">
        <v>0.03</v>
      </c>
      <c r="I47" s="8">
        <f t="shared" si="1"/>
        <v>56.823617755102035</v>
      </c>
    </row>
    <row r="48" spans="1:9" ht="15" customHeight="1">
      <c r="A48" s="160">
        <v>8</v>
      </c>
      <c r="B48" s="189" t="s">
        <v>37</v>
      </c>
      <c r="C48" s="190"/>
      <c r="D48" s="190"/>
      <c r="E48" s="190"/>
      <c r="F48" s="190"/>
      <c r="G48" s="191"/>
      <c r="H48" s="7">
        <v>0.006</v>
      </c>
      <c r="I48" s="8">
        <f t="shared" si="1"/>
        <v>11.364723551020408</v>
      </c>
    </row>
    <row r="49" spans="1:10" s="12" customFormat="1" ht="15" customHeight="1">
      <c r="A49" s="205" t="s">
        <v>38</v>
      </c>
      <c r="B49" s="206"/>
      <c r="C49" s="206"/>
      <c r="D49" s="206"/>
      <c r="E49" s="206"/>
      <c r="F49" s="206"/>
      <c r="G49" s="207"/>
      <c r="H49" s="10">
        <f>SUM(H41:H48)</f>
        <v>0.3680000000000001</v>
      </c>
      <c r="I49" s="159">
        <f>I41+I42+I43+I44+I45+I46+I47+I48</f>
        <v>697.0363777959185</v>
      </c>
      <c r="J49" s="11"/>
    </row>
    <row r="50" spans="1:9" ht="15" customHeight="1">
      <c r="A50" s="208" t="s">
        <v>39</v>
      </c>
      <c r="B50" s="208"/>
      <c r="C50" s="208"/>
      <c r="D50" s="208"/>
      <c r="E50" s="208"/>
      <c r="F50" s="208"/>
      <c r="G50" s="208"/>
      <c r="H50" s="208"/>
      <c r="I50" s="208"/>
    </row>
    <row r="51" spans="1:16" ht="30.75" customHeight="1">
      <c r="A51" s="209" t="s">
        <v>228</v>
      </c>
      <c r="B51" s="209"/>
      <c r="C51" s="209"/>
      <c r="D51" s="209"/>
      <c r="E51" s="209"/>
      <c r="F51" s="209"/>
      <c r="G51" s="209"/>
      <c r="H51" s="209"/>
      <c r="I51" s="209"/>
      <c r="J51"/>
      <c r="K51"/>
      <c r="L51"/>
      <c r="M51"/>
      <c r="N51"/>
      <c r="O51"/>
      <c r="P51"/>
    </row>
    <row r="52" spans="1:9" ht="33.75" customHeight="1">
      <c r="A52" s="6" t="s">
        <v>40</v>
      </c>
      <c r="B52" s="186" t="s">
        <v>41</v>
      </c>
      <c r="C52" s="187"/>
      <c r="D52" s="187"/>
      <c r="E52" s="187"/>
      <c r="F52" s="187"/>
      <c r="G52" s="188"/>
      <c r="H52" s="6" t="s">
        <v>23</v>
      </c>
      <c r="I52" s="6" t="s">
        <v>24</v>
      </c>
    </row>
    <row r="53" spans="1:9" ht="15" customHeight="1">
      <c r="A53" s="160">
        <v>1</v>
      </c>
      <c r="B53" s="189" t="s">
        <v>42</v>
      </c>
      <c r="C53" s="190"/>
      <c r="D53" s="190"/>
      <c r="E53" s="190"/>
      <c r="F53" s="190"/>
      <c r="G53" s="191"/>
      <c r="H53" s="7">
        <v>0.1111</v>
      </c>
      <c r="I53" s="8">
        <f>$I$38*H53</f>
        <v>210.43679775306123</v>
      </c>
    </row>
    <row r="54" spans="1:9" ht="15" customHeight="1">
      <c r="A54" s="160">
        <v>2</v>
      </c>
      <c r="B54" s="189" t="s">
        <v>43</v>
      </c>
      <c r="C54" s="190"/>
      <c r="D54" s="190"/>
      <c r="E54" s="190"/>
      <c r="F54" s="190"/>
      <c r="G54" s="191"/>
      <c r="H54" s="7">
        <v>0.02047</v>
      </c>
      <c r="I54" s="8">
        <f aca="true" t="shared" si="2" ref="I54:I59">$I$38*H54</f>
        <v>38.77264851489795</v>
      </c>
    </row>
    <row r="55" spans="1:9" ht="15" customHeight="1">
      <c r="A55" s="160">
        <v>3</v>
      </c>
      <c r="B55" s="189" t="s">
        <v>44</v>
      </c>
      <c r="C55" s="190"/>
      <c r="D55" s="190"/>
      <c r="E55" s="190"/>
      <c r="F55" s="190"/>
      <c r="G55" s="191"/>
      <c r="H55" s="7">
        <v>0.012123</v>
      </c>
      <c r="I55" s="8">
        <f t="shared" si="2"/>
        <v>22.962423934836732</v>
      </c>
    </row>
    <row r="56" spans="1:9" ht="15" customHeight="1">
      <c r="A56" s="160">
        <v>4</v>
      </c>
      <c r="B56" s="189" t="s">
        <v>45</v>
      </c>
      <c r="C56" s="190"/>
      <c r="D56" s="190"/>
      <c r="E56" s="190"/>
      <c r="F56" s="190"/>
      <c r="G56" s="191"/>
      <c r="H56" s="7">
        <v>0.011436</v>
      </c>
      <c r="I56" s="8">
        <f>$I$38*H56</f>
        <v>21.661163088244898</v>
      </c>
    </row>
    <row r="57" spans="1:9" ht="15" customHeight="1">
      <c r="A57" s="160">
        <v>5</v>
      </c>
      <c r="B57" s="189" t="s">
        <v>46</v>
      </c>
      <c r="C57" s="190"/>
      <c r="D57" s="190"/>
      <c r="E57" s="190"/>
      <c r="F57" s="190"/>
      <c r="G57" s="191"/>
      <c r="H57" s="7">
        <v>0.000174</v>
      </c>
      <c r="I57" s="8">
        <f t="shared" si="2"/>
        <v>0.3295769829795918</v>
      </c>
    </row>
    <row r="58" spans="1:9" ht="15" customHeight="1">
      <c r="A58" s="160">
        <v>6</v>
      </c>
      <c r="B58" s="189" t="s">
        <v>47</v>
      </c>
      <c r="C58" s="190"/>
      <c r="D58" s="190"/>
      <c r="E58" s="190"/>
      <c r="F58" s="190"/>
      <c r="G58" s="191"/>
      <c r="H58" s="7">
        <v>0.000442</v>
      </c>
      <c r="I58" s="8">
        <f t="shared" si="2"/>
        <v>0.8372013015918367</v>
      </c>
    </row>
    <row r="59" spans="1:9" ht="15" customHeight="1">
      <c r="A59" s="160">
        <v>7</v>
      </c>
      <c r="B59" s="189" t="s">
        <v>48</v>
      </c>
      <c r="C59" s="190"/>
      <c r="D59" s="190"/>
      <c r="E59" s="190"/>
      <c r="F59" s="190"/>
      <c r="G59" s="191"/>
      <c r="H59" s="7">
        <v>0.000185</v>
      </c>
      <c r="I59" s="8">
        <f t="shared" si="2"/>
        <v>0.3504123094897959</v>
      </c>
    </row>
    <row r="60" spans="1:9" ht="15" customHeight="1">
      <c r="A60" s="160">
        <v>8</v>
      </c>
      <c r="B60" s="189" t="s">
        <v>49</v>
      </c>
      <c r="C60" s="190"/>
      <c r="D60" s="190"/>
      <c r="E60" s="190"/>
      <c r="F60" s="190"/>
      <c r="G60" s="191"/>
      <c r="H60" s="7">
        <v>0.09079</v>
      </c>
      <c r="I60" s="8">
        <f>$I$38*H60</f>
        <v>171.96720853285711</v>
      </c>
    </row>
    <row r="61" spans="1:10" s="12" customFormat="1" ht="15" customHeight="1">
      <c r="A61" s="205" t="s">
        <v>50</v>
      </c>
      <c r="B61" s="206"/>
      <c r="C61" s="206"/>
      <c r="D61" s="206"/>
      <c r="E61" s="206"/>
      <c r="F61" s="206"/>
      <c r="G61" s="207"/>
      <c r="H61" s="10">
        <f>SUM(H53:H60)</f>
        <v>0.24672</v>
      </c>
      <c r="I61" s="159">
        <f>I53+I54+I55+I56+I57+I58+I59+I60</f>
        <v>467.31743241795914</v>
      </c>
      <c r="J61" s="11"/>
    </row>
    <row r="62" spans="1:9" ht="11.25" customHeight="1">
      <c r="A62" s="13" t="s">
        <v>51</v>
      </c>
      <c r="B62" s="210" t="s">
        <v>52</v>
      </c>
      <c r="C62" s="210"/>
      <c r="D62" s="210"/>
      <c r="E62" s="210"/>
      <c r="F62" s="210"/>
      <c r="G62" s="210"/>
      <c r="H62" s="210"/>
      <c r="I62" s="210"/>
    </row>
    <row r="63" spans="1:9" ht="15" customHeight="1">
      <c r="A63" s="13" t="s">
        <v>53</v>
      </c>
      <c r="B63" s="211" t="s">
        <v>54</v>
      </c>
      <c r="C63" s="211"/>
      <c r="D63" s="211"/>
      <c r="E63" s="211"/>
      <c r="F63" s="211"/>
      <c r="G63" s="211"/>
      <c r="H63" s="211"/>
      <c r="I63" s="211"/>
    </row>
    <row r="64" spans="1:9" ht="33.75" customHeight="1">
      <c r="A64" s="6" t="s">
        <v>55</v>
      </c>
      <c r="B64" s="186" t="s">
        <v>56</v>
      </c>
      <c r="C64" s="187"/>
      <c r="D64" s="187"/>
      <c r="E64" s="187"/>
      <c r="F64" s="187"/>
      <c r="G64" s="188"/>
      <c r="H64" s="6" t="s">
        <v>23</v>
      </c>
      <c r="I64" s="6" t="s">
        <v>24</v>
      </c>
    </row>
    <row r="65" spans="1:9" ht="15" customHeight="1">
      <c r="A65" s="160">
        <v>1</v>
      </c>
      <c r="B65" s="189" t="s">
        <v>57</v>
      </c>
      <c r="C65" s="190"/>
      <c r="D65" s="190"/>
      <c r="E65" s="190"/>
      <c r="F65" s="190"/>
      <c r="G65" s="191"/>
      <c r="H65" s="7">
        <v>0.023627</v>
      </c>
      <c r="I65" s="8">
        <f>$I$38*H65</f>
        <v>44.75238722332652</v>
      </c>
    </row>
    <row r="66" spans="1:9" ht="15" customHeight="1">
      <c r="A66" s="160">
        <v>2</v>
      </c>
      <c r="B66" s="189" t="s">
        <v>58</v>
      </c>
      <c r="C66" s="190"/>
      <c r="D66" s="190"/>
      <c r="E66" s="190"/>
      <c r="F66" s="190"/>
      <c r="G66" s="191"/>
      <c r="H66" s="7">
        <v>0.001717</v>
      </c>
      <c r="I66" s="8">
        <f>$I$38*H66</f>
        <v>3.2522050561836733</v>
      </c>
    </row>
    <row r="67" spans="1:9" ht="15" customHeight="1">
      <c r="A67" s="160">
        <v>3</v>
      </c>
      <c r="B67" s="189" t="s">
        <v>59</v>
      </c>
      <c r="C67" s="190"/>
      <c r="D67" s="190"/>
      <c r="E67" s="190"/>
      <c r="F67" s="190"/>
      <c r="G67" s="191"/>
      <c r="H67" s="7">
        <v>0.011813</v>
      </c>
      <c r="I67" s="8">
        <f>$I$38*H67</f>
        <v>22.375246551367347</v>
      </c>
    </row>
    <row r="68" spans="1:10" s="12" customFormat="1" ht="15" customHeight="1">
      <c r="A68" s="205" t="s">
        <v>60</v>
      </c>
      <c r="B68" s="206"/>
      <c r="C68" s="206"/>
      <c r="D68" s="206"/>
      <c r="E68" s="206"/>
      <c r="F68" s="206"/>
      <c r="G68" s="207"/>
      <c r="H68" s="10">
        <f>SUM(H65:H67)</f>
        <v>0.037156999999999996</v>
      </c>
      <c r="I68" s="159">
        <f>I65+I66+I67</f>
        <v>70.37983883087755</v>
      </c>
      <c r="J68" s="11"/>
    </row>
    <row r="69" ht="4.5" customHeight="1"/>
    <row r="70" spans="1:9" ht="45">
      <c r="A70" s="6" t="s">
        <v>61</v>
      </c>
      <c r="B70" s="186" t="s">
        <v>62</v>
      </c>
      <c r="C70" s="187"/>
      <c r="D70" s="187"/>
      <c r="E70" s="187"/>
      <c r="F70" s="187"/>
      <c r="G70" s="188"/>
      <c r="H70" s="6" t="s">
        <v>23</v>
      </c>
      <c r="I70" s="6" t="s">
        <v>24</v>
      </c>
    </row>
    <row r="71" spans="1:9" ht="15" customHeight="1">
      <c r="A71" s="160">
        <v>1</v>
      </c>
      <c r="B71" s="189" t="s">
        <v>63</v>
      </c>
      <c r="C71" s="190"/>
      <c r="D71" s="190"/>
      <c r="E71" s="190"/>
      <c r="F71" s="190"/>
      <c r="G71" s="191"/>
      <c r="H71" s="7">
        <f>(H49*H61)</f>
        <v>0.09079296000000002</v>
      </c>
      <c r="I71" s="8">
        <f>$I$38*H71</f>
        <v>171.972815129809</v>
      </c>
    </row>
    <row r="72" spans="1:11" s="12" customFormat="1" ht="15" customHeight="1">
      <c r="A72" s="205" t="s">
        <v>64</v>
      </c>
      <c r="B72" s="206"/>
      <c r="C72" s="206"/>
      <c r="D72" s="206"/>
      <c r="E72" s="206"/>
      <c r="F72" s="206"/>
      <c r="G72" s="207"/>
      <c r="H72" s="10">
        <f>SUM(H71:H71)</f>
        <v>0.09079296000000002</v>
      </c>
      <c r="I72" s="159">
        <f>I71</f>
        <v>171.972815129809</v>
      </c>
      <c r="J72" s="11"/>
      <c r="K72" s="14"/>
    </row>
    <row r="73" ht="4.5" customHeight="1">
      <c r="J73" s="15"/>
    </row>
    <row r="74" spans="1:10" s="12" customFormat="1" ht="12">
      <c r="A74" s="214" t="s">
        <v>65</v>
      </c>
      <c r="B74" s="214"/>
      <c r="C74" s="214"/>
      <c r="D74" s="214"/>
      <c r="E74" s="214"/>
      <c r="F74" s="214"/>
      <c r="G74" s="214"/>
      <c r="H74" s="16">
        <f>H49+H61+H68+H72</f>
        <v>0.7426699600000002</v>
      </c>
      <c r="I74" s="17">
        <f>I49+I61+I68+I72</f>
        <v>1406.7064641745644</v>
      </c>
      <c r="J74" s="11"/>
    </row>
    <row r="75" ht="4.5" customHeight="1"/>
    <row r="76" spans="1:9" ht="45">
      <c r="A76" s="6" t="s">
        <v>66</v>
      </c>
      <c r="B76" s="186" t="s">
        <v>67</v>
      </c>
      <c r="C76" s="187"/>
      <c r="D76" s="187"/>
      <c r="E76" s="187"/>
      <c r="F76" s="187"/>
      <c r="G76" s="188"/>
      <c r="H76" s="6" t="s">
        <v>23</v>
      </c>
      <c r="I76" s="6" t="s">
        <v>24</v>
      </c>
    </row>
    <row r="77" spans="1:9" ht="15" customHeight="1">
      <c r="A77" s="160">
        <v>1</v>
      </c>
      <c r="B77" s="189" t="s">
        <v>247</v>
      </c>
      <c r="C77" s="190"/>
      <c r="D77" s="190"/>
      <c r="E77" s="190"/>
      <c r="F77" s="190"/>
      <c r="G77" s="191"/>
      <c r="H77" s="7">
        <f>I77/$I$38</f>
        <v>0.2184190393066907</v>
      </c>
      <c r="I77" s="8">
        <f>I88</f>
        <v>413.712</v>
      </c>
    </row>
    <row r="78" spans="1:9" ht="15" customHeight="1">
      <c r="A78" s="160">
        <v>2</v>
      </c>
      <c r="B78" s="189" t="s">
        <v>253</v>
      </c>
      <c r="C78" s="190"/>
      <c r="D78" s="190"/>
      <c r="E78" s="190"/>
      <c r="F78" s="190"/>
      <c r="G78" s="191"/>
      <c r="H78" s="7">
        <f>I78/$I$38</f>
        <v>0.06036921404127136</v>
      </c>
      <c r="I78" s="8">
        <f>I84</f>
        <v>114.34657142857141</v>
      </c>
    </row>
    <row r="79" spans="1:9" ht="15" customHeight="1">
      <c r="A79" s="160">
        <v>3</v>
      </c>
      <c r="B79" s="189" t="s">
        <v>254</v>
      </c>
      <c r="C79" s="190"/>
      <c r="D79" s="190"/>
      <c r="E79" s="190"/>
      <c r="F79" s="190"/>
      <c r="G79" s="191"/>
      <c r="H79" s="7">
        <f>I79/$I$38</f>
        <v>0.20588446252086037</v>
      </c>
      <c r="I79" s="8">
        <f>I92</f>
        <v>389.97</v>
      </c>
    </row>
    <row r="80" spans="1:10" ht="15" customHeight="1">
      <c r="A80" s="205" t="s">
        <v>68</v>
      </c>
      <c r="B80" s="206"/>
      <c r="C80" s="206"/>
      <c r="D80" s="206"/>
      <c r="E80" s="206"/>
      <c r="F80" s="206"/>
      <c r="G80" s="207"/>
      <c r="H80" s="10">
        <f>H77+H78+H79</f>
        <v>0.48467271586882243</v>
      </c>
      <c r="I80" s="159">
        <f>I77+I78+I79</f>
        <v>918.0285714285715</v>
      </c>
      <c r="J80" s="9"/>
    </row>
    <row r="81" spans="1:9" ht="4.5" customHeight="1">
      <c r="A81" s="18"/>
      <c r="B81" s="18"/>
      <c r="C81" s="18"/>
      <c r="D81" s="18"/>
      <c r="E81" s="18"/>
      <c r="F81" s="18"/>
      <c r="G81" s="18"/>
      <c r="H81" s="19"/>
      <c r="I81" s="20"/>
    </row>
    <row r="82" spans="1:9" ht="15" customHeight="1">
      <c r="A82" s="212" t="s">
        <v>69</v>
      </c>
      <c r="B82" s="212"/>
      <c r="C82" s="212"/>
      <c r="D82" s="212"/>
      <c r="E82" s="212"/>
      <c r="F82" s="212"/>
      <c r="G82" s="212"/>
      <c r="H82" s="212"/>
      <c r="I82" s="212"/>
    </row>
    <row r="83" spans="1:9" ht="24" customHeight="1">
      <c r="A83" s="183" t="s">
        <v>70</v>
      </c>
      <c r="B83" s="183"/>
      <c r="C83" s="160" t="s">
        <v>71</v>
      </c>
      <c r="D83" s="160" t="s">
        <v>72</v>
      </c>
      <c r="E83" s="160" t="s">
        <v>73</v>
      </c>
      <c r="F83" s="160" t="s">
        <v>74</v>
      </c>
      <c r="G83" s="160" t="s">
        <v>75</v>
      </c>
      <c r="H83" s="7" t="s">
        <v>76</v>
      </c>
      <c r="I83" s="8" t="s">
        <v>77</v>
      </c>
    </row>
    <row r="84" spans="1:9" ht="15" customHeight="1">
      <c r="A84" s="213">
        <f>I13</f>
        <v>3.65</v>
      </c>
      <c r="B84" s="183"/>
      <c r="C84" s="160">
        <f>I14</f>
        <v>26</v>
      </c>
      <c r="D84" s="160">
        <f>I15</f>
        <v>2</v>
      </c>
      <c r="E84" s="164">
        <f>A84*C84*D84</f>
        <v>189.79999999999998</v>
      </c>
      <c r="F84" s="164">
        <f>I30</f>
        <v>1257.557142857143</v>
      </c>
      <c r="G84" s="21">
        <f>I16</f>
        <v>0.06</v>
      </c>
      <c r="H84" s="164">
        <f>F84*G84</f>
        <v>75.45342857142857</v>
      </c>
      <c r="I84" s="8">
        <f>E84-H84</f>
        <v>114.34657142857141</v>
      </c>
    </row>
    <row r="85" spans="1:9" ht="4.5" customHeight="1">
      <c r="A85" s="22"/>
      <c r="B85" s="22"/>
      <c r="C85" s="22"/>
      <c r="D85" s="22"/>
      <c r="E85" s="23"/>
      <c r="F85" s="23"/>
      <c r="G85" s="24"/>
      <c r="H85" s="23"/>
      <c r="I85" s="25"/>
    </row>
    <row r="86" spans="1:9" ht="15" customHeight="1">
      <c r="A86" s="212" t="s">
        <v>238</v>
      </c>
      <c r="B86" s="212"/>
      <c r="C86" s="212"/>
      <c r="D86" s="212"/>
      <c r="E86" s="212"/>
      <c r="F86" s="212"/>
      <c r="G86" s="212"/>
      <c r="H86" s="212"/>
      <c r="I86" s="212"/>
    </row>
    <row r="87" spans="1:9" ht="23.25" customHeight="1">
      <c r="A87" s="183" t="s">
        <v>70</v>
      </c>
      <c r="B87" s="183"/>
      <c r="C87" s="160" t="s">
        <v>78</v>
      </c>
      <c r="D87" s="160" t="s">
        <v>72</v>
      </c>
      <c r="E87" s="160" t="s">
        <v>73</v>
      </c>
      <c r="F87" s="160" t="s">
        <v>74</v>
      </c>
      <c r="G87" s="160" t="s">
        <v>75</v>
      </c>
      <c r="H87" s="7" t="str">
        <f>H83</f>
        <v>Valor desconto</v>
      </c>
      <c r="I87" s="8" t="s">
        <v>77</v>
      </c>
    </row>
    <row r="88" spans="1:9" ht="15" customHeight="1">
      <c r="A88" s="218">
        <f>I17</f>
        <v>19.89</v>
      </c>
      <c r="B88" s="218"/>
      <c r="C88" s="26">
        <f>I18</f>
        <v>26</v>
      </c>
      <c r="D88" s="160">
        <f>I19</f>
        <v>1</v>
      </c>
      <c r="E88" s="164">
        <f>A88*C88*D88</f>
        <v>517.14</v>
      </c>
      <c r="F88" s="164">
        <f>E88</f>
        <v>517.14</v>
      </c>
      <c r="G88" s="158">
        <f>I20</f>
        <v>0.2</v>
      </c>
      <c r="H88" s="164">
        <f>F88*G88</f>
        <v>103.428</v>
      </c>
      <c r="I88" s="8">
        <f>E88-H88</f>
        <v>413.712</v>
      </c>
    </row>
    <row r="89" spans="1:9" ht="6" customHeight="1">
      <c r="A89" s="152"/>
      <c r="B89" s="152"/>
      <c r="C89" s="153"/>
      <c r="D89" s="167"/>
      <c r="E89" s="152"/>
      <c r="F89" s="152"/>
      <c r="G89" s="154"/>
      <c r="H89" s="152"/>
      <c r="I89" s="155"/>
    </row>
    <row r="90" spans="1:9" ht="15" customHeight="1">
      <c r="A90" s="212" t="s">
        <v>237</v>
      </c>
      <c r="B90" s="212"/>
      <c r="C90" s="212"/>
      <c r="D90" s="212"/>
      <c r="E90" s="212"/>
      <c r="F90" s="212"/>
      <c r="G90" s="212"/>
      <c r="H90" s="212"/>
      <c r="I90" s="212"/>
    </row>
    <row r="91" spans="1:9" ht="21" customHeight="1">
      <c r="A91" s="183" t="s">
        <v>70</v>
      </c>
      <c r="B91" s="183"/>
      <c r="C91" s="184" t="s">
        <v>245</v>
      </c>
      <c r="D91" s="223"/>
      <c r="E91" s="160" t="s">
        <v>73</v>
      </c>
      <c r="F91" s="160" t="s">
        <v>74</v>
      </c>
      <c r="G91" s="160" t="s">
        <v>75</v>
      </c>
      <c r="H91" s="7" t="str">
        <f>H87</f>
        <v>Valor desconto</v>
      </c>
      <c r="I91" s="8" t="s">
        <v>77</v>
      </c>
    </row>
    <row r="92" spans="1:9" ht="15" customHeight="1">
      <c r="A92" s="218">
        <f>I21</f>
        <v>389.97</v>
      </c>
      <c r="B92" s="218"/>
      <c r="C92" s="224">
        <v>1</v>
      </c>
      <c r="D92" s="225"/>
      <c r="E92" s="164">
        <f>A92*C92</f>
        <v>389.97</v>
      </c>
      <c r="F92" s="164">
        <f>E92</f>
        <v>389.97</v>
      </c>
      <c r="G92" s="158">
        <v>0</v>
      </c>
      <c r="H92" s="164">
        <f>F92*G92</f>
        <v>0</v>
      </c>
      <c r="I92" s="8">
        <f>E92-H92</f>
        <v>389.97</v>
      </c>
    </row>
    <row r="93" ht="4.5" customHeight="1"/>
    <row r="94" spans="1:12" ht="12" customHeight="1">
      <c r="A94" s="219" t="s">
        <v>79</v>
      </c>
      <c r="B94" s="219"/>
      <c r="C94" s="219"/>
      <c r="D94" s="219"/>
      <c r="E94" s="219"/>
      <c r="F94" s="219"/>
      <c r="G94" s="219"/>
      <c r="H94" s="27">
        <f>H38+H74+H80</f>
        <v>2.2273426758688224</v>
      </c>
      <c r="I94" s="28">
        <f>I38+I74+I80</f>
        <v>4218.855627439871</v>
      </c>
      <c r="J94" s="9"/>
      <c r="L94" s="9"/>
    </row>
    <row r="95" spans="1:12" s="33" customFormat="1" ht="4.5" customHeight="1">
      <c r="A95" s="29"/>
      <c r="B95" s="29"/>
      <c r="C95" s="29"/>
      <c r="D95" s="29"/>
      <c r="E95" s="29"/>
      <c r="F95" s="29"/>
      <c r="G95" s="29"/>
      <c r="H95" s="30"/>
      <c r="I95" s="31"/>
      <c r="J95" s="32"/>
      <c r="L95" s="32"/>
    </row>
    <row r="96" spans="1:9" ht="11.25">
      <c r="A96" s="185" t="s">
        <v>80</v>
      </c>
      <c r="B96" s="185"/>
      <c r="C96" s="185"/>
      <c r="D96" s="185"/>
      <c r="E96" s="185"/>
      <c r="F96" s="185"/>
      <c r="G96" s="185"/>
      <c r="H96" s="185"/>
      <c r="I96" s="185"/>
    </row>
    <row r="97" spans="1:9" ht="45">
      <c r="A97" s="6" t="s">
        <v>21</v>
      </c>
      <c r="B97" s="186" t="s">
        <v>81</v>
      </c>
      <c r="C97" s="187"/>
      <c r="D97" s="187"/>
      <c r="E97" s="187"/>
      <c r="F97" s="187"/>
      <c r="G97" s="188"/>
      <c r="H97" s="6" t="s">
        <v>23</v>
      </c>
      <c r="I97" s="6" t="s">
        <v>24</v>
      </c>
    </row>
    <row r="98" spans="1:19" ht="15" customHeight="1">
      <c r="A98" s="160">
        <v>1</v>
      </c>
      <c r="B98" s="189" t="s">
        <v>82</v>
      </c>
      <c r="C98" s="190"/>
      <c r="D98" s="190"/>
      <c r="E98" s="190"/>
      <c r="F98" s="190"/>
      <c r="G98" s="191"/>
      <c r="H98" s="7">
        <f>I98/$I$109</f>
        <v>0</v>
      </c>
      <c r="I98" s="8">
        <v>0</v>
      </c>
      <c r="K98"/>
      <c r="L98"/>
      <c r="M98"/>
      <c r="N98"/>
      <c r="O98"/>
      <c r="P98"/>
      <c r="Q98"/>
      <c r="R98"/>
      <c r="S98"/>
    </row>
    <row r="99" spans="1:19" ht="15" customHeight="1">
      <c r="A99" s="160">
        <v>2</v>
      </c>
      <c r="B99" s="220" t="s">
        <v>215</v>
      </c>
      <c r="C99" s="221"/>
      <c r="D99" s="221"/>
      <c r="E99" s="221"/>
      <c r="F99" s="221"/>
      <c r="G99" s="222"/>
      <c r="H99" s="7">
        <f>I99/$I$109</f>
        <v>0</v>
      </c>
      <c r="I99" s="8">
        <v>0</v>
      </c>
      <c r="K99"/>
      <c r="L99"/>
      <c r="M99"/>
      <c r="N99"/>
      <c r="O99"/>
      <c r="P99"/>
      <c r="Q99"/>
      <c r="R99"/>
      <c r="S99"/>
    </row>
    <row r="100" spans="1:19" ht="15" customHeight="1">
      <c r="A100" s="160">
        <v>3</v>
      </c>
      <c r="B100" s="189" t="s">
        <v>83</v>
      </c>
      <c r="C100" s="190"/>
      <c r="D100" s="190"/>
      <c r="E100" s="190"/>
      <c r="F100" s="190"/>
      <c r="G100" s="191"/>
      <c r="H100" s="7">
        <f>I100/$I$109</f>
        <v>0</v>
      </c>
      <c r="I100" s="8">
        <v>0</v>
      </c>
      <c r="K100"/>
      <c r="L100"/>
      <c r="M100"/>
      <c r="N100"/>
      <c r="O100"/>
      <c r="P100"/>
      <c r="Q100"/>
      <c r="R100"/>
      <c r="S100"/>
    </row>
    <row r="101" spans="1:19" ht="15" customHeight="1">
      <c r="A101" s="160">
        <v>4</v>
      </c>
      <c r="B101" s="215" t="s">
        <v>216</v>
      </c>
      <c r="C101" s="216"/>
      <c r="D101" s="216"/>
      <c r="E101" s="216"/>
      <c r="F101" s="216"/>
      <c r="G101" s="217"/>
      <c r="H101" s="7">
        <f>I101/$I$109</f>
        <v>0</v>
      </c>
      <c r="I101" s="8">
        <v>0</v>
      </c>
      <c r="K101"/>
      <c r="L101"/>
      <c r="M101"/>
      <c r="N101"/>
      <c r="O101"/>
      <c r="P101"/>
      <c r="Q101"/>
      <c r="R101"/>
      <c r="S101"/>
    </row>
    <row r="102" spans="1:19" ht="15" customHeight="1">
      <c r="A102" s="160">
        <v>5</v>
      </c>
      <c r="B102" s="189" t="s">
        <v>84</v>
      </c>
      <c r="C102" s="190"/>
      <c r="D102" s="190"/>
      <c r="E102" s="190"/>
      <c r="F102" s="190"/>
      <c r="G102" s="191"/>
      <c r="H102" s="7">
        <f>I102/$I$109</f>
        <v>0</v>
      </c>
      <c r="I102" s="8">
        <v>0</v>
      </c>
      <c r="K102"/>
      <c r="L102"/>
      <c r="M102"/>
      <c r="N102"/>
      <c r="O102"/>
      <c r="P102"/>
      <c r="Q102"/>
      <c r="R102"/>
      <c r="S102"/>
    </row>
    <row r="103" spans="1:19" ht="15" customHeight="1">
      <c r="A103" s="160">
        <v>6</v>
      </c>
      <c r="B103" s="189" t="s">
        <v>85</v>
      </c>
      <c r="C103" s="190"/>
      <c r="D103" s="190"/>
      <c r="E103" s="190"/>
      <c r="F103" s="190"/>
      <c r="G103" s="191"/>
      <c r="H103" s="7">
        <f>I103/$I$109</f>
        <v>0</v>
      </c>
      <c r="I103" s="8">
        <v>0</v>
      </c>
      <c r="K103"/>
      <c r="L103"/>
      <c r="M103"/>
      <c r="N103"/>
      <c r="O103"/>
      <c r="P103"/>
      <c r="Q103"/>
      <c r="R103"/>
      <c r="S103"/>
    </row>
    <row r="104" spans="1:19" ht="15" customHeight="1">
      <c r="A104" s="205" t="s">
        <v>86</v>
      </c>
      <c r="B104" s="206"/>
      <c r="C104" s="206"/>
      <c r="D104" s="206"/>
      <c r="E104" s="206"/>
      <c r="F104" s="206"/>
      <c r="G104" s="207"/>
      <c r="H104" s="10">
        <f>H98+H99+H100+H101+H102+H103</f>
        <v>0</v>
      </c>
      <c r="I104" s="34">
        <f>I98+I99+I100+I101+I102+I103</f>
        <v>0</v>
      </c>
      <c r="J104" s="9"/>
      <c r="K104"/>
      <c r="L104"/>
      <c r="M104"/>
      <c r="N104"/>
      <c r="O104"/>
      <c r="P104"/>
      <c r="Q104"/>
      <c r="R104"/>
      <c r="S104"/>
    </row>
    <row r="105" spans="1:19" ht="30" customHeight="1">
      <c r="A105"/>
      <c r="B105" s="210" t="s">
        <v>217</v>
      </c>
      <c r="C105" s="210"/>
      <c r="D105" s="210"/>
      <c r="E105" s="210"/>
      <c r="F105" s="210"/>
      <c r="G105" s="210"/>
      <c r="H105" s="210"/>
      <c r="I105" s="210"/>
      <c r="K105"/>
      <c r="L105"/>
      <c r="M105"/>
      <c r="N105"/>
      <c r="O105"/>
      <c r="P105"/>
      <c r="Q105"/>
      <c r="R105"/>
      <c r="S105"/>
    </row>
    <row r="106" spans="1:9" ht="5.25" customHeight="1">
      <c r="A106"/>
      <c r="B106"/>
      <c r="C106"/>
      <c r="D106"/>
      <c r="E106"/>
      <c r="F106"/>
      <c r="G106"/>
      <c r="H106"/>
      <c r="I106"/>
    </row>
    <row r="107" spans="1:19" ht="48.75" customHeight="1">
      <c r="A107" s="226" t="s">
        <v>218</v>
      </c>
      <c r="B107" s="227"/>
      <c r="C107" s="227"/>
      <c r="D107" s="227"/>
      <c r="E107" s="228"/>
      <c r="F107" s="35">
        <v>0.2</v>
      </c>
      <c r="G107" s="36">
        <f>I109*F107</f>
        <v>820.90181120226</v>
      </c>
      <c r="H107" s="37" t="s">
        <v>87</v>
      </c>
      <c r="I107" s="38">
        <f>I78</f>
        <v>114.34657142857141</v>
      </c>
      <c r="K107"/>
      <c r="L107"/>
      <c r="M107"/>
      <c r="N107"/>
      <c r="O107"/>
      <c r="P107"/>
      <c r="Q107"/>
      <c r="R107"/>
      <c r="S107"/>
    </row>
    <row r="108" spans="1:19" s="41" customFormat="1" ht="16.5" customHeight="1">
      <c r="A108" s="229" t="s">
        <v>88</v>
      </c>
      <c r="B108" s="229"/>
      <c r="C108" s="161" t="s">
        <v>89</v>
      </c>
      <c r="D108" s="161" t="s">
        <v>90</v>
      </c>
      <c r="E108" s="161" t="s">
        <v>91</v>
      </c>
      <c r="F108" s="161" t="s">
        <v>92</v>
      </c>
      <c r="G108" s="161" t="s">
        <v>93</v>
      </c>
      <c r="H108" s="37" t="s">
        <v>94</v>
      </c>
      <c r="I108" s="39" t="s">
        <v>95</v>
      </c>
      <c r="J108" s="40"/>
      <c r="K108"/>
      <c r="L108"/>
      <c r="M108"/>
      <c r="N108"/>
      <c r="O108"/>
      <c r="P108"/>
      <c r="Q108"/>
      <c r="R108"/>
      <c r="S108"/>
    </row>
    <row r="109" spans="1:19" ht="16.5" customHeight="1">
      <c r="A109" s="230">
        <f>I38</f>
        <v>1894.1205918367345</v>
      </c>
      <c r="B109" s="230"/>
      <c r="C109" s="162">
        <f>I49</f>
        <v>697.0363777959185</v>
      </c>
      <c r="D109" s="162">
        <f>I61</f>
        <v>467.31743241795914</v>
      </c>
      <c r="E109" s="162">
        <f>I68</f>
        <v>70.37983883087755</v>
      </c>
      <c r="F109" s="162">
        <f>I72</f>
        <v>171.972815129809</v>
      </c>
      <c r="G109" s="162">
        <f>I80</f>
        <v>918.0285714285715</v>
      </c>
      <c r="H109" s="162">
        <f>A109+C109+D109+E109+F109+G109</f>
        <v>4218.855627439871</v>
      </c>
      <c r="I109" s="162">
        <f>H109-I107</f>
        <v>4104.509056011299</v>
      </c>
      <c r="J109" s="9"/>
      <c r="K109"/>
      <c r="L109"/>
      <c r="M109"/>
      <c r="N109"/>
      <c r="O109"/>
      <c r="P109"/>
      <c r="Q109"/>
      <c r="R109"/>
      <c r="S109"/>
    </row>
    <row r="110" spans="1:9" ht="4.5" customHeight="1">
      <c r="A110" s="13"/>
      <c r="B110" s="231"/>
      <c r="C110" s="231"/>
      <c r="D110" s="231"/>
      <c r="E110" s="231"/>
      <c r="F110" s="231"/>
      <c r="G110" s="231"/>
      <c r="H110" s="231"/>
      <c r="I110" s="231"/>
    </row>
    <row r="111" spans="1:9" ht="45">
      <c r="A111" s="6" t="s">
        <v>28</v>
      </c>
      <c r="B111" s="186" t="s">
        <v>96</v>
      </c>
      <c r="C111" s="187"/>
      <c r="D111" s="187"/>
      <c r="E111" s="187"/>
      <c r="F111" s="187"/>
      <c r="G111" s="188"/>
      <c r="H111" s="6" t="s">
        <v>23</v>
      </c>
      <c r="I111" s="6" t="s">
        <v>24</v>
      </c>
    </row>
    <row r="112" spans="1:9" ht="15" customHeight="1">
      <c r="A112" s="160">
        <v>1</v>
      </c>
      <c r="B112" s="189" t="s">
        <v>97</v>
      </c>
      <c r="C112" s="190"/>
      <c r="D112" s="190"/>
      <c r="E112" s="190"/>
      <c r="F112" s="190"/>
      <c r="G112" s="191"/>
      <c r="H112" s="7">
        <f>I112/$I$122</f>
        <v>0</v>
      </c>
      <c r="I112" s="8">
        <v>0</v>
      </c>
    </row>
    <row r="113" spans="1:9" ht="15" customHeight="1">
      <c r="A113" s="160">
        <v>2</v>
      </c>
      <c r="B113" s="189" t="s">
        <v>98</v>
      </c>
      <c r="C113" s="190"/>
      <c r="D113" s="190"/>
      <c r="E113" s="190"/>
      <c r="F113" s="190"/>
      <c r="G113" s="191"/>
      <c r="H113" s="7">
        <f>I113/$I$122</f>
        <v>0</v>
      </c>
      <c r="I113" s="8">
        <v>0</v>
      </c>
    </row>
    <row r="114" spans="1:9" ht="15" customHeight="1">
      <c r="A114" s="205" t="s">
        <v>99</v>
      </c>
      <c r="B114" s="206"/>
      <c r="C114" s="206"/>
      <c r="D114" s="206"/>
      <c r="E114" s="206"/>
      <c r="F114" s="206"/>
      <c r="G114" s="207"/>
      <c r="H114" s="10">
        <f>H112+H113</f>
        <v>0</v>
      </c>
      <c r="I114" s="159">
        <f>I112+I113</f>
        <v>0</v>
      </c>
    </row>
    <row r="115" ht="4.5" customHeight="1"/>
    <row r="116" spans="1:9" ht="45">
      <c r="A116" s="6" t="s">
        <v>40</v>
      </c>
      <c r="B116" s="186" t="s">
        <v>100</v>
      </c>
      <c r="C116" s="187"/>
      <c r="D116" s="187"/>
      <c r="E116" s="187"/>
      <c r="F116" s="187"/>
      <c r="G116" s="188"/>
      <c r="H116" s="6" t="s">
        <v>23</v>
      </c>
      <c r="I116" s="6" t="s">
        <v>24</v>
      </c>
    </row>
    <row r="117" spans="1:9" ht="15" customHeight="1">
      <c r="A117" s="160">
        <v>1</v>
      </c>
      <c r="B117" s="189" t="s">
        <v>100</v>
      </c>
      <c r="C117" s="190"/>
      <c r="D117" s="190"/>
      <c r="E117" s="190"/>
      <c r="F117" s="190"/>
      <c r="G117" s="191"/>
      <c r="H117" s="7">
        <f>I117/I122</f>
        <v>0</v>
      </c>
      <c r="I117" s="8">
        <v>0</v>
      </c>
    </row>
    <row r="118" spans="1:12" ht="15" customHeight="1">
      <c r="A118" s="205" t="s">
        <v>101</v>
      </c>
      <c r="B118" s="206"/>
      <c r="C118" s="206"/>
      <c r="D118" s="206"/>
      <c r="E118" s="206"/>
      <c r="F118" s="206"/>
      <c r="G118" s="207"/>
      <c r="H118" s="10">
        <f>H117</f>
        <v>0</v>
      </c>
      <c r="I118" s="159">
        <f>I117</f>
        <v>0</v>
      </c>
      <c r="J118" s="9"/>
      <c r="K118" s="9"/>
      <c r="L118" s="1"/>
    </row>
    <row r="119" spans="1:9" ht="4.5" customHeight="1">
      <c r="A119" s="18"/>
      <c r="B119" s="18"/>
      <c r="C119" s="18"/>
      <c r="D119" s="18"/>
      <c r="E119" s="18"/>
      <c r="F119" s="18"/>
      <c r="G119" s="18"/>
      <c r="H119" s="19"/>
      <c r="I119" s="20"/>
    </row>
    <row r="120" spans="1:12" ht="39" customHeight="1">
      <c r="A120" s="232" t="s">
        <v>102</v>
      </c>
      <c r="B120" s="232"/>
      <c r="C120" s="232"/>
      <c r="D120" s="232"/>
      <c r="E120" s="232"/>
      <c r="F120" s="35">
        <v>0.18</v>
      </c>
      <c r="G120" s="36">
        <f>I122*F120</f>
        <v>738.8116300820338</v>
      </c>
      <c r="H120" s="37" t="s">
        <v>87</v>
      </c>
      <c r="I120" s="38">
        <f>I78</f>
        <v>114.34657142857141</v>
      </c>
      <c r="L120" s="1"/>
    </row>
    <row r="121" spans="1:12" s="41" customFormat="1" ht="16.5" customHeight="1">
      <c r="A121" s="229" t="s">
        <v>88</v>
      </c>
      <c r="B121" s="229"/>
      <c r="C121" s="161" t="s">
        <v>89</v>
      </c>
      <c r="D121" s="161" t="s">
        <v>90</v>
      </c>
      <c r="E121" s="161" t="s">
        <v>91</v>
      </c>
      <c r="F121" s="161" t="s">
        <v>92</v>
      </c>
      <c r="G121" s="161" t="s">
        <v>93</v>
      </c>
      <c r="H121" s="37" t="s">
        <v>94</v>
      </c>
      <c r="I121" s="39" t="s">
        <v>95</v>
      </c>
      <c r="J121" s="40"/>
      <c r="L121" s="40"/>
    </row>
    <row r="122" spans="1:12" ht="16.5" customHeight="1">
      <c r="A122" s="230">
        <f>I38</f>
        <v>1894.1205918367345</v>
      </c>
      <c r="B122" s="230"/>
      <c r="C122" s="162">
        <f>I49</f>
        <v>697.0363777959185</v>
      </c>
      <c r="D122" s="162">
        <f>I61</f>
        <v>467.31743241795914</v>
      </c>
      <c r="E122" s="162">
        <f>I68</f>
        <v>70.37983883087755</v>
      </c>
      <c r="F122" s="162">
        <f>I72</f>
        <v>171.972815129809</v>
      </c>
      <c r="G122" s="162">
        <f>I80</f>
        <v>918.0285714285715</v>
      </c>
      <c r="H122" s="162">
        <f>A122+C122+D122+E122+F122+G122</f>
        <v>4218.855627439871</v>
      </c>
      <c r="I122" s="162">
        <f>H122-I120</f>
        <v>4104.509056011299</v>
      </c>
      <c r="J122" s="9"/>
      <c r="L122" s="1"/>
    </row>
    <row r="123" ht="4.5" customHeight="1"/>
    <row r="124" spans="1:9" ht="12">
      <c r="A124" s="219" t="s">
        <v>103</v>
      </c>
      <c r="B124" s="219"/>
      <c r="C124" s="219"/>
      <c r="D124" s="219"/>
      <c r="E124" s="219"/>
      <c r="F124" s="219"/>
      <c r="G124" s="219"/>
      <c r="H124" s="27">
        <f>H104+H114+H118</f>
        <v>0</v>
      </c>
      <c r="I124" s="28">
        <f>I104+I114+I118</f>
        <v>0</v>
      </c>
    </row>
    <row r="125" ht="4.5" customHeight="1"/>
    <row r="126" spans="1:9" ht="11.25">
      <c r="A126" s="185" t="s">
        <v>104</v>
      </c>
      <c r="B126" s="185"/>
      <c r="C126" s="185"/>
      <c r="D126" s="185"/>
      <c r="E126" s="185"/>
      <c r="F126" s="185"/>
      <c r="G126" s="185"/>
      <c r="H126" s="185"/>
      <c r="I126" s="185"/>
    </row>
    <row r="127" spans="1:15" ht="45">
      <c r="A127" s="6" t="s">
        <v>21</v>
      </c>
      <c r="B127" s="186" t="s">
        <v>105</v>
      </c>
      <c r="C127" s="187"/>
      <c r="D127" s="187"/>
      <c r="E127" s="187"/>
      <c r="F127" s="187"/>
      <c r="G127" s="188"/>
      <c r="H127" s="6" t="s">
        <v>23</v>
      </c>
      <c r="I127" s="6" t="s">
        <v>24</v>
      </c>
      <c r="K127"/>
      <c r="L127"/>
      <c r="M127"/>
      <c r="N127"/>
      <c r="O127"/>
    </row>
    <row r="128" spans="1:9" ht="15" customHeight="1">
      <c r="A128" s="160">
        <v>1</v>
      </c>
      <c r="B128" s="189" t="s">
        <v>106</v>
      </c>
      <c r="C128" s="190"/>
      <c r="D128" s="190"/>
      <c r="E128" s="190"/>
      <c r="F128" s="190"/>
      <c r="G128" s="191"/>
      <c r="H128" s="7">
        <f>I128/$I$94</f>
        <v>0.01859154929577465</v>
      </c>
      <c r="I128" s="8">
        <f>($D$138/$E$139)*G138</f>
        <v>78.43506236930465</v>
      </c>
    </row>
    <row r="129" spans="1:9" ht="15" customHeight="1">
      <c r="A129" s="160">
        <v>2</v>
      </c>
      <c r="B129" s="189" t="s">
        <v>107</v>
      </c>
      <c r="C129" s="190"/>
      <c r="D129" s="190"/>
      <c r="E129" s="190"/>
      <c r="F129" s="190"/>
      <c r="G129" s="191"/>
      <c r="H129" s="7">
        <f>I129/$I$94</f>
        <v>0.08563380281690142</v>
      </c>
      <c r="I129" s="8">
        <f>($D$138/$E$139)*G139</f>
        <v>361.2766509131608</v>
      </c>
    </row>
    <row r="130" spans="1:9" ht="15" customHeight="1">
      <c r="A130" s="160">
        <v>3</v>
      </c>
      <c r="B130" s="189" t="s">
        <v>9</v>
      </c>
      <c r="C130" s="190"/>
      <c r="D130" s="190"/>
      <c r="E130" s="190"/>
      <c r="F130" s="190"/>
      <c r="G130" s="191"/>
      <c r="H130" s="7">
        <f>I130/$I$94</f>
        <v>0.022535211267605635</v>
      </c>
      <c r="I130" s="8">
        <f>($D$138/$E$139)*G140</f>
        <v>95.07280287188442</v>
      </c>
    </row>
    <row r="131" spans="1:9" ht="15" customHeight="1">
      <c r="A131" s="160">
        <v>4</v>
      </c>
      <c r="B131" s="189" t="s">
        <v>108</v>
      </c>
      <c r="C131" s="190"/>
      <c r="D131" s="190"/>
      <c r="E131" s="190"/>
      <c r="F131" s="190"/>
      <c r="G131" s="191"/>
      <c r="H131" s="7">
        <f>I131/$I$94</f>
        <v>0</v>
      </c>
      <c r="I131" s="8">
        <f>($D$138/$E$139)*G141</f>
        <v>0</v>
      </c>
    </row>
    <row r="132" spans="1:9" ht="15" customHeight="1">
      <c r="A132" s="160">
        <v>5</v>
      </c>
      <c r="B132" s="189" t="s">
        <v>85</v>
      </c>
      <c r="C132" s="190"/>
      <c r="D132" s="190"/>
      <c r="E132" s="190"/>
      <c r="F132" s="190"/>
      <c r="G132" s="191"/>
      <c r="H132" s="7">
        <f>I132/$I$94</f>
        <v>0</v>
      </c>
      <c r="I132" s="8">
        <v>0</v>
      </c>
    </row>
    <row r="133" spans="1:9" ht="15" customHeight="1">
      <c r="A133" s="205" t="s">
        <v>109</v>
      </c>
      <c r="B133" s="206"/>
      <c r="C133" s="206"/>
      <c r="D133" s="206"/>
      <c r="E133" s="206"/>
      <c r="F133" s="206"/>
      <c r="G133" s="207"/>
      <c r="H133" s="10">
        <f>H128+H129+H130+H131+H132</f>
        <v>0.12676056338028172</v>
      </c>
      <c r="I133" s="159">
        <f>I128+I129+I130+I131+I132</f>
        <v>534.7845161543498</v>
      </c>
    </row>
    <row r="134" spans="1:19" ht="11.25" customHeight="1">
      <c r="A134" s="13" t="s">
        <v>110</v>
      </c>
      <c r="B134" s="210" t="s">
        <v>111</v>
      </c>
      <c r="C134" s="210"/>
      <c r="D134" s="210"/>
      <c r="E134" s="210"/>
      <c r="F134" s="210"/>
      <c r="G134" s="210"/>
      <c r="H134" s="210"/>
      <c r="I134" s="210"/>
      <c r="K134"/>
      <c r="L134"/>
      <c r="M134"/>
      <c r="N134"/>
      <c r="O134"/>
      <c r="P134"/>
      <c r="Q134"/>
      <c r="R134"/>
      <c r="S134"/>
    </row>
    <row r="135" spans="1:19" ht="20.25" customHeight="1">
      <c r="A135" s="13" t="s">
        <v>112</v>
      </c>
      <c r="B135" s="240" t="s">
        <v>113</v>
      </c>
      <c r="C135" s="240"/>
      <c r="D135" s="240"/>
      <c r="E135" s="240"/>
      <c r="F135" s="240"/>
      <c r="G135" s="240"/>
      <c r="H135" s="240"/>
      <c r="I135" s="240"/>
      <c r="K135"/>
      <c r="L135"/>
      <c r="M135"/>
      <c r="N135"/>
      <c r="O135"/>
      <c r="P135"/>
      <c r="Q135"/>
      <c r="R135"/>
      <c r="S135"/>
    </row>
    <row r="136" spans="1:9" ht="13.5" customHeight="1">
      <c r="A136" s="241" t="s">
        <v>114</v>
      </c>
      <c r="B136" s="241"/>
      <c r="C136" s="241"/>
      <c r="D136" s="241"/>
      <c r="E136" s="241"/>
      <c r="F136" s="241"/>
      <c r="G136" s="241"/>
      <c r="H136" s="241"/>
      <c r="I136" s="241"/>
    </row>
    <row r="137" spans="1:9" ht="13.5" customHeight="1">
      <c r="A137" s="242" t="s">
        <v>115</v>
      </c>
      <c r="B137" s="242"/>
      <c r="C137" s="160" t="s">
        <v>116</v>
      </c>
      <c r="D137" s="183" t="s">
        <v>117</v>
      </c>
      <c r="E137" s="184"/>
      <c r="F137" s="160" t="s">
        <v>118</v>
      </c>
      <c r="G137" s="42" t="s">
        <v>119</v>
      </c>
      <c r="H137" s="183" t="s">
        <v>120</v>
      </c>
      <c r="I137" s="183"/>
    </row>
    <row r="138" spans="1:10" ht="13.5" customHeight="1">
      <c r="A138" s="233">
        <f>I94</f>
        <v>4218.855627439871</v>
      </c>
      <c r="B138" s="234"/>
      <c r="C138" s="8">
        <f>I124</f>
        <v>0</v>
      </c>
      <c r="D138" s="235">
        <f>A138+C138</f>
        <v>4218.855627439871</v>
      </c>
      <c r="E138" s="236"/>
      <c r="F138" s="160" t="s">
        <v>106</v>
      </c>
      <c r="G138" s="43">
        <v>0.0165</v>
      </c>
      <c r="H138" s="237">
        <v>0.0065</v>
      </c>
      <c r="I138" s="237"/>
      <c r="J138" s="9"/>
    </row>
    <row r="139" spans="1:9" ht="13.5" customHeight="1">
      <c r="A139" s="238" t="s">
        <v>121</v>
      </c>
      <c r="B139" s="238"/>
      <c r="C139" s="42">
        <v>1</v>
      </c>
      <c r="D139" s="44">
        <f>G142/1</f>
        <v>0.1125</v>
      </c>
      <c r="E139" s="45">
        <f>C139-D139</f>
        <v>0.8875</v>
      </c>
      <c r="F139" s="160" t="s">
        <v>107</v>
      </c>
      <c r="G139" s="43">
        <v>0.076</v>
      </c>
      <c r="H139" s="237">
        <v>0.03</v>
      </c>
      <c r="I139" s="237"/>
    </row>
    <row r="140" spans="1:9" ht="13.5" customHeight="1">
      <c r="A140" s="239" t="s">
        <v>136</v>
      </c>
      <c r="B140" s="239"/>
      <c r="C140" s="160">
        <v>1</v>
      </c>
      <c r="D140" s="46">
        <f>H142</f>
        <v>0.056499999999999995</v>
      </c>
      <c r="E140" s="47">
        <f>C140-D140</f>
        <v>0.9435</v>
      </c>
      <c r="F140" s="160" t="s">
        <v>9</v>
      </c>
      <c r="G140" s="43">
        <f>I11</f>
        <v>0.02</v>
      </c>
      <c r="H140" s="237">
        <f>I11</f>
        <v>0.02</v>
      </c>
      <c r="I140" s="237"/>
    </row>
    <row r="141" spans="1:9" ht="13.5" customHeight="1">
      <c r="A141" s="239" t="s">
        <v>229</v>
      </c>
      <c r="B141" s="239"/>
      <c r="C141" s="160">
        <v>1</v>
      </c>
      <c r="D141" s="120">
        <v>0.09</v>
      </c>
      <c r="E141" s="121">
        <f>C141-D141</f>
        <v>0.91</v>
      </c>
      <c r="F141" s="160" t="s">
        <v>122</v>
      </c>
      <c r="G141" s="43">
        <v>0</v>
      </c>
      <c r="H141" s="237">
        <v>0</v>
      </c>
      <c r="I141" s="237"/>
    </row>
    <row r="142" spans="1:9" ht="18" customHeight="1">
      <c r="A142" s="129" t="s">
        <v>123</v>
      </c>
      <c r="B142" s="247" t="s">
        <v>230</v>
      </c>
      <c r="C142" s="247"/>
      <c r="D142" s="247"/>
      <c r="E142" s="247"/>
      <c r="F142" s="168" t="s">
        <v>124</v>
      </c>
      <c r="G142" s="48">
        <f>SUM(G138:G141)</f>
        <v>0.1125</v>
      </c>
      <c r="H142" s="248">
        <f>SUM(H138:I141)</f>
        <v>0.056499999999999995</v>
      </c>
      <c r="I142" s="248"/>
    </row>
    <row r="143" spans="1:9" ht="4.5" customHeight="1">
      <c r="A143" s="49"/>
      <c r="B143" s="249"/>
      <c r="C143" s="249"/>
      <c r="D143" s="249"/>
      <c r="E143" s="249"/>
      <c r="F143" s="249"/>
      <c r="G143" s="249"/>
      <c r="H143" s="249"/>
      <c r="I143" s="249"/>
    </row>
    <row r="144" spans="1:9" ht="12">
      <c r="A144" s="219" t="s">
        <v>125</v>
      </c>
      <c r="B144" s="219"/>
      <c r="C144" s="219"/>
      <c r="D144" s="219"/>
      <c r="E144" s="219"/>
      <c r="F144" s="219"/>
      <c r="G144" s="219"/>
      <c r="H144" s="27">
        <f>H133</f>
        <v>0.12676056338028172</v>
      </c>
      <c r="I144" s="28">
        <f>I133</f>
        <v>534.7845161543498</v>
      </c>
    </row>
    <row r="145" ht="4.5" customHeight="1"/>
    <row r="146" spans="1:9" ht="11.25">
      <c r="A146" s="243" t="s">
        <v>126</v>
      </c>
      <c r="B146" s="243"/>
      <c r="C146" s="243"/>
      <c r="D146" s="243"/>
      <c r="E146" s="243"/>
      <c r="F146" s="243"/>
      <c r="G146" s="243"/>
      <c r="H146" s="243"/>
      <c r="I146" s="243"/>
    </row>
    <row r="147" spans="1:9" ht="11.25">
      <c r="A147" s="185" t="s">
        <v>20</v>
      </c>
      <c r="B147" s="185"/>
      <c r="C147" s="185"/>
      <c r="D147" s="185"/>
      <c r="E147" s="185"/>
      <c r="F147" s="185"/>
      <c r="G147" s="185"/>
      <c r="H147" s="185"/>
      <c r="I147" s="185"/>
    </row>
    <row r="148" spans="1:9" ht="15" customHeight="1">
      <c r="A148" s="160">
        <v>1</v>
      </c>
      <c r="B148" s="189" t="s">
        <v>219</v>
      </c>
      <c r="C148" s="190"/>
      <c r="D148" s="190"/>
      <c r="E148" s="190"/>
      <c r="F148" s="190"/>
      <c r="G148" s="191"/>
      <c r="H148" s="7">
        <f>I148/$G$165</f>
        <v>0.398456874020883</v>
      </c>
      <c r="I148" s="50">
        <f>I38</f>
        <v>1894.1205918367345</v>
      </c>
    </row>
    <row r="149" spans="1:9" ht="15" customHeight="1">
      <c r="A149" s="160">
        <v>2</v>
      </c>
      <c r="B149" s="189" t="s">
        <v>127</v>
      </c>
      <c r="C149" s="190"/>
      <c r="D149" s="190"/>
      <c r="E149" s="190"/>
      <c r="F149" s="190"/>
      <c r="G149" s="191"/>
      <c r="H149" s="7">
        <f>I149/$G$165</f>
        <v>0.2959219506908143</v>
      </c>
      <c r="I149" s="50">
        <f>I49+I61+I68+I72</f>
        <v>1406.7064641745644</v>
      </c>
    </row>
    <row r="150" spans="1:9" ht="15" customHeight="1">
      <c r="A150" s="160">
        <v>3</v>
      </c>
      <c r="B150" s="201" t="s">
        <v>220</v>
      </c>
      <c r="C150" s="201"/>
      <c r="D150" s="201"/>
      <c r="E150" s="201"/>
      <c r="F150" s="201"/>
      <c r="G150" s="201"/>
      <c r="H150" s="7">
        <f>I150/$G$165</f>
        <v>0.1931211752883026</v>
      </c>
      <c r="I150" s="50">
        <f>I80</f>
        <v>918.0285714285715</v>
      </c>
    </row>
    <row r="151" spans="1:10" s="12" customFormat="1" ht="15" customHeight="1">
      <c r="A151" s="244" t="s">
        <v>128</v>
      </c>
      <c r="B151" s="245"/>
      <c r="C151" s="245"/>
      <c r="D151" s="245"/>
      <c r="E151" s="245"/>
      <c r="F151" s="245"/>
      <c r="G151" s="246"/>
      <c r="H151" s="27">
        <f>H148+H149+H150</f>
        <v>0.8875</v>
      </c>
      <c r="I151" s="28">
        <f>I148+I149+I150</f>
        <v>4218.855627439871</v>
      </c>
      <c r="J151" s="51"/>
    </row>
    <row r="152" ht="4.5" customHeight="1"/>
    <row r="153" spans="1:9" ht="11.25">
      <c r="A153" s="185" t="s">
        <v>80</v>
      </c>
      <c r="B153" s="185"/>
      <c r="C153" s="185"/>
      <c r="D153" s="185"/>
      <c r="E153" s="185"/>
      <c r="F153" s="185"/>
      <c r="G153" s="185"/>
      <c r="H153" s="185"/>
      <c r="I153" s="185"/>
    </row>
    <row r="154" spans="1:9" ht="15" customHeight="1">
      <c r="A154" s="160">
        <v>1</v>
      </c>
      <c r="B154" s="189" t="s">
        <v>221</v>
      </c>
      <c r="C154" s="190"/>
      <c r="D154" s="190"/>
      <c r="E154" s="190"/>
      <c r="F154" s="190"/>
      <c r="G154" s="191"/>
      <c r="H154" s="7">
        <f>I154/$G$165</f>
        <v>0</v>
      </c>
      <c r="I154" s="8">
        <f>I104</f>
        <v>0</v>
      </c>
    </row>
    <row r="155" spans="1:9" ht="15" customHeight="1">
      <c r="A155" s="160">
        <v>2</v>
      </c>
      <c r="B155" s="189" t="s">
        <v>222</v>
      </c>
      <c r="C155" s="190"/>
      <c r="D155" s="190"/>
      <c r="E155" s="190"/>
      <c r="F155" s="190"/>
      <c r="G155" s="191"/>
      <c r="H155" s="7">
        <f>I155/$G$165</f>
        <v>0</v>
      </c>
      <c r="I155" s="8">
        <f>I114</f>
        <v>0</v>
      </c>
    </row>
    <row r="156" spans="1:9" ht="15" customHeight="1">
      <c r="A156" s="160">
        <v>3</v>
      </c>
      <c r="B156" s="189" t="s">
        <v>223</v>
      </c>
      <c r="C156" s="190"/>
      <c r="D156" s="190"/>
      <c r="E156" s="190"/>
      <c r="F156" s="190"/>
      <c r="G156" s="191"/>
      <c r="H156" s="7">
        <f>I156/$G$165</f>
        <v>0</v>
      </c>
      <c r="I156" s="8">
        <f>I118</f>
        <v>0</v>
      </c>
    </row>
    <row r="157" spans="1:9" ht="15" customHeight="1">
      <c r="A157" s="244" t="s">
        <v>129</v>
      </c>
      <c r="B157" s="245"/>
      <c r="C157" s="245"/>
      <c r="D157" s="245"/>
      <c r="E157" s="245"/>
      <c r="F157" s="245"/>
      <c r="G157" s="246"/>
      <c r="H157" s="27">
        <f>H154+H155+H156</f>
        <v>0</v>
      </c>
      <c r="I157" s="28">
        <f>I154+I155+I156</f>
        <v>0</v>
      </c>
    </row>
    <row r="158" ht="4.5" customHeight="1"/>
    <row r="159" spans="1:9" ht="11.25">
      <c r="A159" s="185" t="s">
        <v>104</v>
      </c>
      <c r="B159" s="185"/>
      <c r="C159" s="185"/>
      <c r="D159" s="185"/>
      <c r="E159" s="185"/>
      <c r="F159" s="185"/>
      <c r="G159" s="185"/>
      <c r="H159" s="185"/>
      <c r="I159" s="185"/>
    </row>
    <row r="160" spans="1:9" ht="15" customHeight="1">
      <c r="A160" s="160">
        <v>1</v>
      </c>
      <c r="B160" s="189" t="s">
        <v>224</v>
      </c>
      <c r="C160" s="190"/>
      <c r="D160" s="190"/>
      <c r="E160" s="190"/>
      <c r="F160" s="190"/>
      <c r="G160" s="191"/>
      <c r="H160" s="7">
        <f>I160/$G$165</f>
        <v>0.1125</v>
      </c>
      <c r="I160" s="8">
        <f>I133</f>
        <v>534.7845161543498</v>
      </c>
    </row>
    <row r="161" spans="1:11" ht="15" customHeight="1">
      <c r="A161" s="244" t="s">
        <v>130</v>
      </c>
      <c r="B161" s="245"/>
      <c r="C161" s="245"/>
      <c r="D161" s="245"/>
      <c r="E161" s="245"/>
      <c r="F161" s="245"/>
      <c r="G161" s="246"/>
      <c r="H161" s="27">
        <f>H160</f>
        <v>0.1125</v>
      </c>
      <c r="I161" s="28">
        <f>I133</f>
        <v>534.7845161543498</v>
      </c>
      <c r="K161" s="52"/>
    </row>
    <row r="162" ht="4.5" customHeight="1"/>
    <row r="163" spans="1:9" ht="11.25">
      <c r="A163" s="253" t="s">
        <v>126</v>
      </c>
      <c r="B163" s="253"/>
      <c r="C163" s="253"/>
      <c r="D163" s="253"/>
      <c r="E163" s="253"/>
      <c r="F163" s="253"/>
      <c r="G163" s="253"/>
      <c r="H163" s="253"/>
      <c r="I163" s="253"/>
    </row>
    <row r="164" spans="1:9" ht="45">
      <c r="A164" s="254" t="s">
        <v>131</v>
      </c>
      <c r="B164" s="254"/>
      <c r="C164" s="254"/>
      <c r="D164" s="254"/>
      <c r="E164" s="254"/>
      <c r="F164" s="254"/>
      <c r="G164" s="157" t="s">
        <v>132</v>
      </c>
      <c r="H164" s="157" t="s">
        <v>133</v>
      </c>
      <c r="I164" s="157" t="s">
        <v>134</v>
      </c>
    </row>
    <row r="165" spans="1:9" ht="11.25" customHeight="1">
      <c r="A165" s="255" t="str">
        <f>D5</f>
        <v>Supervisor - Agente de Proteção da Aviação Civil</v>
      </c>
      <c r="B165" s="256"/>
      <c r="C165" s="256"/>
      <c r="D165" s="256"/>
      <c r="E165" s="256"/>
      <c r="F165" s="257"/>
      <c r="G165" s="53">
        <f>I151+I157+I161</f>
        <v>4753.640143594221</v>
      </c>
      <c r="H165" s="157">
        <v>1</v>
      </c>
      <c r="I165" s="53">
        <f>G165*H165</f>
        <v>4753.640143594221</v>
      </c>
    </row>
    <row r="166" spans="1:9" ht="11.25">
      <c r="A166" s="255"/>
      <c r="B166" s="256"/>
      <c r="C166" s="256"/>
      <c r="D166" s="256"/>
      <c r="E166" s="256"/>
      <c r="F166" s="257"/>
      <c r="G166" s="157"/>
      <c r="H166" s="157"/>
      <c r="I166" s="53"/>
    </row>
    <row r="167" spans="1:10" s="12" customFormat="1" ht="12">
      <c r="A167" s="250" t="s">
        <v>225</v>
      </c>
      <c r="B167" s="251"/>
      <c r="C167" s="251"/>
      <c r="D167" s="251"/>
      <c r="E167" s="251"/>
      <c r="F167" s="251"/>
      <c r="G167" s="251"/>
      <c r="H167" s="252"/>
      <c r="I167" s="54">
        <f>I165+I166</f>
        <v>4753.640143594221</v>
      </c>
      <c r="J167" s="51"/>
    </row>
  </sheetData>
  <sheetProtection/>
  <mergeCells count="154">
    <mergeCell ref="A167:H167"/>
    <mergeCell ref="A22:F23"/>
    <mergeCell ref="G22:G23"/>
    <mergeCell ref="K22:P23"/>
    <mergeCell ref="A24:F25"/>
    <mergeCell ref="G24:G25"/>
    <mergeCell ref="B31:G31"/>
    <mergeCell ref="B32:G32"/>
    <mergeCell ref="B33:G33"/>
    <mergeCell ref="B160:G160"/>
    <mergeCell ref="A161:G161"/>
    <mergeCell ref="A163:I163"/>
    <mergeCell ref="A164:F164"/>
    <mergeCell ref="A165:F165"/>
    <mergeCell ref="A166:F166"/>
    <mergeCell ref="A153:I153"/>
    <mergeCell ref="B154:G154"/>
    <mergeCell ref="B155:G155"/>
    <mergeCell ref="B156:G156"/>
    <mergeCell ref="A157:G157"/>
    <mergeCell ref="A159:I159"/>
    <mergeCell ref="A146:I146"/>
    <mergeCell ref="A147:I147"/>
    <mergeCell ref="B148:G148"/>
    <mergeCell ref="B149:G149"/>
    <mergeCell ref="B150:G150"/>
    <mergeCell ref="A151:G151"/>
    <mergeCell ref="A141:B141"/>
    <mergeCell ref="H141:I141"/>
    <mergeCell ref="B142:E142"/>
    <mergeCell ref="H142:I142"/>
    <mergeCell ref="B143:I143"/>
    <mergeCell ref="A144:G144"/>
    <mergeCell ref="A138:B138"/>
    <mergeCell ref="D138:E138"/>
    <mergeCell ref="H138:I138"/>
    <mergeCell ref="A139:B139"/>
    <mergeCell ref="H139:I139"/>
    <mergeCell ref="A140:B140"/>
    <mergeCell ref="H140:I140"/>
    <mergeCell ref="B134:I134"/>
    <mergeCell ref="B135:I135"/>
    <mergeCell ref="A136:I136"/>
    <mergeCell ref="A137:B137"/>
    <mergeCell ref="D137:E137"/>
    <mergeCell ref="H137:I137"/>
    <mergeCell ref="B128:G128"/>
    <mergeCell ref="B129:G129"/>
    <mergeCell ref="B130:G130"/>
    <mergeCell ref="B131:G131"/>
    <mergeCell ref="B132:G132"/>
    <mergeCell ref="A133:G133"/>
    <mergeCell ref="A120:E120"/>
    <mergeCell ref="A121:B121"/>
    <mergeCell ref="A122:B122"/>
    <mergeCell ref="A124:G124"/>
    <mergeCell ref="A126:I126"/>
    <mergeCell ref="B127:G127"/>
    <mergeCell ref="B112:G112"/>
    <mergeCell ref="B113:G113"/>
    <mergeCell ref="A114:G114"/>
    <mergeCell ref="B116:G116"/>
    <mergeCell ref="B117:G117"/>
    <mergeCell ref="A118:G118"/>
    <mergeCell ref="B105:I105"/>
    <mergeCell ref="A107:E107"/>
    <mergeCell ref="A108:B108"/>
    <mergeCell ref="A109:B109"/>
    <mergeCell ref="B110:I110"/>
    <mergeCell ref="B111:G111"/>
    <mergeCell ref="B99:G99"/>
    <mergeCell ref="B100:G100"/>
    <mergeCell ref="B101:G101"/>
    <mergeCell ref="B102:G102"/>
    <mergeCell ref="B103:G103"/>
    <mergeCell ref="A104:G104"/>
    <mergeCell ref="A92:B92"/>
    <mergeCell ref="C92:D92"/>
    <mergeCell ref="A94:G94"/>
    <mergeCell ref="A96:I96"/>
    <mergeCell ref="B97:G97"/>
    <mergeCell ref="B98:G98"/>
    <mergeCell ref="A84:B84"/>
    <mergeCell ref="A86:I86"/>
    <mergeCell ref="A87:B87"/>
    <mergeCell ref="A88:B88"/>
    <mergeCell ref="A90:I90"/>
    <mergeCell ref="A91:B91"/>
    <mergeCell ref="C91:D91"/>
    <mergeCell ref="B77:G77"/>
    <mergeCell ref="B78:G78"/>
    <mergeCell ref="B79:G79"/>
    <mergeCell ref="A80:G80"/>
    <mergeCell ref="A82:I82"/>
    <mergeCell ref="A83:B83"/>
    <mergeCell ref="A68:G68"/>
    <mergeCell ref="B70:G70"/>
    <mergeCell ref="B71:G71"/>
    <mergeCell ref="A72:G72"/>
    <mergeCell ref="A74:G74"/>
    <mergeCell ref="B76:G76"/>
    <mergeCell ref="B62:I62"/>
    <mergeCell ref="B63:I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A61:G61"/>
    <mergeCell ref="A50:I50"/>
    <mergeCell ref="A51:I51"/>
    <mergeCell ref="B52:G52"/>
    <mergeCell ref="B53:G53"/>
    <mergeCell ref="B54:G54"/>
    <mergeCell ref="B55:G55"/>
    <mergeCell ref="B44:G44"/>
    <mergeCell ref="B45:G45"/>
    <mergeCell ref="B46:G46"/>
    <mergeCell ref="B47:G47"/>
    <mergeCell ref="B48:G48"/>
    <mergeCell ref="A49:G49"/>
    <mergeCell ref="B37:G37"/>
    <mergeCell ref="A38:G38"/>
    <mergeCell ref="B40:G40"/>
    <mergeCell ref="B41:G41"/>
    <mergeCell ref="B42:G42"/>
    <mergeCell ref="B43:G43"/>
    <mergeCell ref="B30:G30"/>
    <mergeCell ref="B34:G34"/>
    <mergeCell ref="A35:A36"/>
    <mergeCell ref="B35:G35"/>
    <mergeCell ref="B36:G36"/>
    <mergeCell ref="A17:F20"/>
    <mergeCell ref="G17:G20"/>
    <mergeCell ref="A21:F21"/>
    <mergeCell ref="A26:F26"/>
    <mergeCell ref="A28:I28"/>
    <mergeCell ref="B29:G29"/>
    <mergeCell ref="G6:G9"/>
    <mergeCell ref="A10:F10"/>
    <mergeCell ref="A11:F11"/>
    <mergeCell ref="A12:F12"/>
    <mergeCell ref="A13:F16"/>
    <mergeCell ref="G13:G16"/>
    <mergeCell ref="A1:I1"/>
    <mergeCell ref="A2:B2"/>
    <mergeCell ref="C2:D2"/>
    <mergeCell ref="E2:I2"/>
    <mergeCell ref="A3:B3"/>
    <mergeCell ref="G5:H5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72" r:id="rId3"/>
  <rowBreaks count="2" manualBreakCount="2">
    <brk id="63" max="8" man="1"/>
    <brk id="119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30"/>
  <dimension ref="A1:S168"/>
  <sheetViews>
    <sheetView view="pageBreakPreview" zoomScale="130" zoomScaleNormal="130" zoomScaleSheetLayoutView="130" zoomScalePageLayoutView="0" workbookViewId="0" topLeftCell="A124">
      <selection activeCell="I119" sqref="I119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K1" s="105"/>
      <c r="L1" s="106"/>
      <c r="M1" s="106"/>
      <c r="N1" s="106"/>
    </row>
    <row r="2" spans="1:14" ht="22.5" customHeight="1">
      <c r="A2" s="179" t="s">
        <v>1</v>
      </c>
      <c r="B2" s="179"/>
      <c r="C2" s="180" t="s">
        <v>255</v>
      </c>
      <c r="D2" s="180"/>
      <c r="E2" s="181" t="s">
        <v>2</v>
      </c>
      <c r="F2" s="181"/>
      <c r="G2" s="181"/>
      <c r="H2" s="181"/>
      <c r="I2" s="181"/>
      <c r="K2" s="107"/>
      <c r="L2" s="106"/>
      <c r="M2" s="106"/>
      <c r="N2" s="106"/>
    </row>
    <row r="3" spans="1:14" ht="11.25" customHeight="1">
      <c r="A3" s="179" t="s">
        <v>3</v>
      </c>
      <c r="B3" s="179"/>
      <c r="C3" s="2"/>
      <c r="D3" s="3"/>
      <c r="E3" s="4" t="s">
        <v>4</v>
      </c>
      <c r="F3" s="2"/>
      <c r="G3" s="3"/>
      <c r="H3" s="3"/>
      <c r="I3" s="3"/>
      <c r="K3" s="106"/>
      <c r="L3" s="106"/>
      <c r="M3" s="106"/>
      <c r="N3" s="106"/>
    </row>
    <row r="4" spans="11:14" ht="4.5" customHeight="1">
      <c r="K4" s="106"/>
      <c r="L4" s="106"/>
      <c r="M4" s="106"/>
      <c r="N4" s="106"/>
    </row>
    <row r="5" spans="1:14" ht="18.75" customHeight="1">
      <c r="A5" s="115" t="s">
        <v>142</v>
      </c>
      <c r="B5" s="116"/>
      <c r="C5" s="116"/>
      <c r="D5" s="113" t="s">
        <v>270</v>
      </c>
      <c r="E5" s="166"/>
      <c r="F5" s="166"/>
      <c r="G5" s="182" t="s">
        <v>141</v>
      </c>
      <c r="H5" s="182"/>
      <c r="I5" s="123">
        <f>6*1*5</f>
        <v>30</v>
      </c>
      <c r="K5" s="106"/>
      <c r="L5" s="106"/>
      <c r="M5" s="106"/>
      <c r="N5" s="106"/>
    </row>
    <row r="6" spans="1:14" ht="13.5" customHeight="1">
      <c r="A6" s="163" t="s">
        <v>137</v>
      </c>
      <c r="B6" s="117"/>
      <c r="C6" s="112"/>
      <c r="D6" s="110" t="s">
        <v>246</v>
      </c>
      <c r="E6" s="114"/>
      <c r="F6" s="114"/>
      <c r="G6" s="182" t="s">
        <v>135</v>
      </c>
      <c r="H6" s="165" t="s">
        <v>5</v>
      </c>
      <c r="I6" s="124">
        <v>0.2</v>
      </c>
      <c r="K6" s="106"/>
      <c r="L6" s="106"/>
      <c r="M6" s="106"/>
      <c r="N6" s="106"/>
    </row>
    <row r="7" spans="1:14" ht="25.5" customHeight="1">
      <c r="A7" s="110" t="s">
        <v>138</v>
      </c>
      <c r="B7" s="111"/>
      <c r="C7" s="112"/>
      <c r="D7" s="110"/>
      <c r="E7" s="114"/>
      <c r="F7" s="114"/>
      <c r="G7" s="182"/>
      <c r="H7" s="165" t="s">
        <v>6</v>
      </c>
      <c r="I7" s="125">
        <v>0</v>
      </c>
      <c r="K7" s="106"/>
      <c r="L7" s="106"/>
      <c r="M7" s="106"/>
      <c r="N7" s="106"/>
    </row>
    <row r="8" spans="1:9" ht="14.25" customHeight="1">
      <c r="A8" s="110" t="s">
        <v>139</v>
      </c>
      <c r="B8" s="111"/>
      <c r="C8" s="112"/>
      <c r="D8" s="110" t="s">
        <v>241</v>
      </c>
      <c r="E8" s="114"/>
      <c r="F8" s="114"/>
      <c r="G8" s="182"/>
      <c r="H8" s="165" t="s">
        <v>7</v>
      </c>
      <c r="I8" s="124">
        <v>0.4</v>
      </c>
    </row>
    <row r="9" spans="1:9" ht="24.75" customHeight="1">
      <c r="A9" s="110" t="s">
        <v>140</v>
      </c>
      <c r="B9" s="111"/>
      <c r="C9" s="112"/>
      <c r="D9" s="113" t="s">
        <v>256</v>
      </c>
      <c r="E9" s="114"/>
      <c r="F9" s="114"/>
      <c r="G9" s="182"/>
      <c r="H9" s="165" t="s">
        <v>6</v>
      </c>
      <c r="I9" s="165">
        <v>0</v>
      </c>
    </row>
    <row r="10" spans="1:10" ht="23.25" customHeight="1">
      <c r="A10" s="192" t="s">
        <v>8</v>
      </c>
      <c r="B10" s="193"/>
      <c r="C10" s="193"/>
      <c r="D10" s="193"/>
      <c r="E10" s="193"/>
      <c r="F10" s="193"/>
      <c r="G10" s="165"/>
      <c r="H10" s="165">
        <v>210</v>
      </c>
      <c r="I10" s="122">
        <v>1467.15</v>
      </c>
      <c r="J10"/>
    </row>
    <row r="11" spans="1:10" ht="15" customHeight="1">
      <c r="A11" s="184" t="s">
        <v>9</v>
      </c>
      <c r="B11" s="194"/>
      <c r="C11" s="194"/>
      <c r="D11" s="194"/>
      <c r="E11" s="194"/>
      <c r="F11" s="194"/>
      <c r="G11" s="165" t="str">
        <f>D9</f>
        <v>Passo Fundo</v>
      </c>
      <c r="H11" s="165" t="s">
        <v>11</v>
      </c>
      <c r="I11" s="169">
        <v>0.02</v>
      </c>
      <c r="J11"/>
    </row>
    <row r="12" spans="1:12" s="1" customFormat="1" ht="15" customHeight="1">
      <c r="A12" s="184" t="s">
        <v>248</v>
      </c>
      <c r="B12" s="194"/>
      <c r="C12" s="194"/>
      <c r="D12" s="194"/>
      <c r="E12" s="194"/>
      <c r="F12" s="194"/>
      <c r="G12" s="165"/>
      <c r="H12" s="165"/>
      <c r="I12" s="124">
        <v>0.37</v>
      </c>
      <c r="J12"/>
      <c r="K12" s="5"/>
      <c r="L12" s="5"/>
    </row>
    <row r="13" spans="1:10" ht="15" customHeight="1">
      <c r="A13" s="195" t="s">
        <v>242</v>
      </c>
      <c r="B13" s="196"/>
      <c r="C13" s="196"/>
      <c r="D13" s="196"/>
      <c r="E13" s="196"/>
      <c r="F13" s="196"/>
      <c r="G13" s="182" t="s">
        <v>16</v>
      </c>
      <c r="H13" s="165" t="s">
        <v>12</v>
      </c>
      <c r="I13" s="126">
        <v>3.65</v>
      </c>
      <c r="J13"/>
    </row>
    <row r="14" spans="1:10" ht="15">
      <c r="A14" s="197"/>
      <c r="B14" s="198"/>
      <c r="C14" s="198"/>
      <c r="D14" s="198"/>
      <c r="E14" s="198"/>
      <c r="F14" s="198"/>
      <c r="G14" s="182"/>
      <c r="H14" s="165" t="s">
        <v>13</v>
      </c>
      <c r="I14" s="165">
        <v>5</v>
      </c>
      <c r="J14"/>
    </row>
    <row r="15" spans="1:9" ht="11.25">
      <c r="A15" s="197"/>
      <c r="B15" s="198"/>
      <c r="C15" s="198"/>
      <c r="D15" s="198"/>
      <c r="E15" s="198"/>
      <c r="F15" s="198"/>
      <c r="G15" s="182"/>
      <c r="H15" s="165" t="s">
        <v>14</v>
      </c>
      <c r="I15" s="165">
        <v>2</v>
      </c>
    </row>
    <row r="16" spans="1:9" ht="11.25">
      <c r="A16" s="192"/>
      <c r="B16" s="193"/>
      <c r="C16" s="193"/>
      <c r="D16" s="193"/>
      <c r="E16" s="193"/>
      <c r="F16" s="193"/>
      <c r="G16" s="182"/>
      <c r="H16" s="165" t="s">
        <v>15</v>
      </c>
      <c r="I16" s="124">
        <v>0.06</v>
      </c>
    </row>
    <row r="17" spans="1:9" ht="11.25" customHeight="1">
      <c r="A17" s="183" t="s">
        <v>244</v>
      </c>
      <c r="B17" s="183"/>
      <c r="C17" s="183"/>
      <c r="D17" s="183"/>
      <c r="E17" s="183"/>
      <c r="F17" s="184"/>
      <c r="G17" s="182" t="s">
        <v>16</v>
      </c>
      <c r="H17" s="165" t="s">
        <v>12</v>
      </c>
      <c r="I17" s="126">
        <v>19.89</v>
      </c>
    </row>
    <row r="18" spans="1:9" ht="11.25" customHeight="1">
      <c r="A18" s="183"/>
      <c r="B18" s="183"/>
      <c r="C18" s="183"/>
      <c r="D18" s="183"/>
      <c r="E18" s="183"/>
      <c r="F18" s="184"/>
      <c r="G18" s="182"/>
      <c r="H18" s="165" t="s">
        <v>13</v>
      </c>
      <c r="I18" s="125">
        <f>I14</f>
        <v>5</v>
      </c>
    </row>
    <row r="19" spans="1:9" ht="11.25" customHeight="1">
      <c r="A19" s="183"/>
      <c r="B19" s="183"/>
      <c r="C19" s="183"/>
      <c r="D19" s="183"/>
      <c r="E19" s="183"/>
      <c r="F19" s="184"/>
      <c r="G19" s="182"/>
      <c r="H19" s="165" t="s">
        <v>17</v>
      </c>
      <c r="I19" s="125">
        <v>1</v>
      </c>
    </row>
    <row r="20" spans="1:9" ht="11.25">
      <c r="A20" s="183"/>
      <c r="B20" s="183"/>
      <c r="C20" s="183"/>
      <c r="D20" s="183"/>
      <c r="E20" s="183"/>
      <c r="F20" s="184"/>
      <c r="G20" s="182"/>
      <c r="H20" s="165" t="s">
        <v>15</v>
      </c>
      <c r="I20" s="127">
        <v>0.2</v>
      </c>
    </row>
    <row r="21" spans="1:9" ht="22.5">
      <c r="A21" s="183" t="s">
        <v>243</v>
      </c>
      <c r="B21" s="183"/>
      <c r="C21" s="183"/>
      <c r="D21" s="183"/>
      <c r="E21" s="183"/>
      <c r="F21" s="184"/>
      <c r="G21" s="165" t="s">
        <v>16</v>
      </c>
      <c r="H21" s="165" t="s">
        <v>18</v>
      </c>
      <c r="I21" s="126">
        <v>389.97</v>
      </c>
    </row>
    <row r="22" spans="1:16" ht="19.5" customHeight="1">
      <c r="A22" s="195" t="s">
        <v>272</v>
      </c>
      <c r="B22" s="196"/>
      <c r="C22" s="196"/>
      <c r="D22" s="196"/>
      <c r="E22" s="196"/>
      <c r="F22" s="260"/>
      <c r="G22" s="182" t="s">
        <v>16</v>
      </c>
      <c r="H22" s="170" t="s">
        <v>260</v>
      </c>
      <c r="I22" s="172">
        <f>((60/52.5)*1)*I14</f>
        <v>5.7142857142857135</v>
      </c>
      <c r="J22" s="171"/>
      <c r="K22" s="262"/>
      <c r="L22" s="262"/>
      <c r="M22" s="262"/>
      <c r="N22" s="262"/>
      <c r="O22" s="262"/>
      <c r="P22" s="262"/>
    </row>
    <row r="23" spans="1:16" ht="23.25" customHeight="1">
      <c r="A23" s="192"/>
      <c r="B23" s="193"/>
      <c r="C23" s="193"/>
      <c r="D23" s="193"/>
      <c r="E23" s="193"/>
      <c r="F23" s="261"/>
      <c r="G23" s="182"/>
      <c r="H23" s="170" t="s">
        <v>261</v>
      </c>
      <c r="I23" s="172">
        <f>(I10/H10)*0.5</f>
        <v>3.493214285714286</v>
      </c>
      <c r="J23" s="52"/>
      <c r="K23" s="262"/>
      <c r="L23" s="262"/>
      <c r="M23" s="262"/>
      <c r="N23" s="262"/>
      <c r="O23" s="262"/>
      <c r="P23" s="262"/>
    </row>
    <row r="24" spans="1:16" ht="21" customHeight="1">
      <c r="A24" s="183" t="s">
        <v>269</v>
      </c>
      <c r="B24" s="183"/>
      <c r="C24" s="183"/>
      <c r="D24" s="183"/>
      <c r="E24" s="183"/>
      <c r="F24" s="184"/>
      <c r="G24" s="182" t="s">
        <v>16</v>
      </c>
      <c r="H24" s="170" t="s">
        <v>260</v>
      </c>
      <c r="I24" s="178">
        <f>(((60/52.5)*1)-1)*I14</f>
        <v>0.714285714285714</v>
      </c>
      <c r="J24" s="52"/>
      <c r="K24"/>
      <c r="L24"/>
      <c r="M24"/>
      <c r="N24"/>
      <c r="O24"/>
      <c r="P24"/>
    </row>
    <row r="25" spans="1:12" ht="23.25" customHeight="1">
      <c r="A25" s="183"/>
      <c r="B25" s="183"/>
      <c r="C25" s="183"/>
      <c r="D25" s="183"/>
      <c r="E25" s="183"/>
      <c r="F25" s="184"/>
      <c r="G25" s="182"/>
      <c r="H25" s="170" t="s">
        <v>261</v>
      </c>
      <c r="I25" s="172">
        <f>(I10/H10)*1.5</f>
        <v>10.479642857142858</v>
      </c>
      <c r="J25" s="177"/>
      <c r="K25" s="52"/>
      <c r="L25" s="173"/>
    </row>
    <row r="26" spans="1:9" ht="11.25">
      <c r="A26" s="183" t="s">
        <v>19</v>
      </c>
      <c r="B26" s="183"/>
      <c r="C26" s="183"/>
      <c r="D26" s="183"/>
      <c r="E26" s="183"/>
      <c r="F26" s="184"/>
      <c r="G26" s="165"/>
      <c r="H26" s="165" t="s">
        <v>11</v>
      </c>
      <c r="I26" s="127">
        <v>0.2</v>
      </c>
    </row>
    <row r="27" ht="4.5" customHeight="1"/>
    <row r="28" spans="1:9" ht="17.25" customHeight="1">
      <c r="A28" s="185" t="s">
        <v>20</v>
      </c>
      <c r="B28" s="185"/>
      <c r="C28" s="185"/>
      <c r="D28" s="185"/>
      <c r="E28" s="185"/>
      <c r="F28" s="185"/>
      <c r="G28" s="185"/>
      <c r="H28" s="185"/>
      <c r="I28" s="185"/>
    </row>
    <row r="29" spans="1:9" ht="45">
      <c r="A29" s="6" t="s">
        <v>21</v>
      </c>
      <c r="B29" s="186" t="s">
        <v>22</v>
      </c>
      <c r="C29" s="187"/>
      <c r="D29" s="187"/>
      <c r="E29" s="187"/>
      <c r="F29" s="187"/>
      <c r="G29" s="188"/>
      <c r="H29" s="6" t="s">
        <v>23</v>
      </c>
      <c r="I29" s="6" t="s">
        <v>24</v>
      </c>
    </row>
    <row r="30" spans="1:9" ht="15" customHeight="1">
      <c r="A30" s="160">
        <v>1</v>
      </c>
      <c r="B30" s="189" t="s">
        <v>25</v>
      </c>
      <c r="C30" s="190"/>
      <c r="D30" s="190"/>
      <c r="E30" s="190"/>
      <c r="F30" s="190"/>
      <c r="G30" s="191"/>
      <c r="H30" s="7">
        <f>I30/$I$39</f>
        <v>0.6548175865294668</v>
      </c>
      <c r="I30" s="8">
        <f>I10/H10*I5</f>
        <v>209.59285714285716</v>
      </c>
    </row>
    <row r="31" spans="1:12" ht="17.25" customHeight="1">
      <c r="A31" s="160">
        <v>2</v>
      </c>
      <c r="B31" s="189" t="s">
        <v>263</v>
      </c>
      <c r="C31" s="190"/>
      <c r="D31" s="190"/>
      <c r="E31" s="190"/>
      <c r="F31" s="190"/>
      <c r="G31" s="191"/>
      <c r="H31" s="7">
        <f aca="true" t="shared" si="0" ref="H31:H38">I31/$I$39</f>
        <v>0.06236357966947302</v>
      </c>
      <c r="I31" s="174">
        <f>I22*I23</f>
        <v>19.961224489795917</v>
      </c>
      <c r="J31" s="62"/>
      <c r="K31"/>
      <c r="L31"/>
    </row>
    <row r="32" spans="1:13" ht="15" customHeight="1">
      <c r="A32" s="160">
        <v>3</v>
      </c>
      <c r="B32" s="189" t="s">
        <v>262</v>
      </c>
      <c r="C32" s="190"/>
      <c r="D32" s="190"/>
      <c r="E32" s="190"/>
      <c r="F32" s="190"/>
      <c r="G32" s="191"/>
      <c r="H32" s="7">
        <f t="shared" si="0"/>
        <v>0.023386342376052378</v>
      </c>
      <c r="I32" s="174">
        <f>I24*I25</f>
        <v>7.485459183673467</v>
      </c>
      <c r="J32"/>
      <c r="K32"/>
      <c r="L32"/>
      <c r="M32" s="173"/>
    </row>
    <row r="33" spans="1:13" ht="15.75" customHeight="1">
      <c r="A33" s="160">
        <v>4</v>
      </c>
      <c r="B33" s="189" t="s">
        <v>264</v>
      </c>
      <c r="C33" s="190"/>
      <c r="D33" s="190"/>
      <c r="E33" s="190"/>
      <c r="F33" s="190"/>
      <c r="G33" s="191"/>
      <c r="H33" s="7">
        <f t="shared" si="0"/>
        <v>0.01714998440910508</v>
      </c>
      <c r="I33" s="162">
        <f>(I31+I32)*I26</f>
        <v>5.489336734693877</v>
      </c>
      <c r="J33" s="175"/>
      <c r="K33"/>
      <c r="L33"/>
      <c r="M33" s="176"/>
    </row>
    <row r="34" spans="1:10" ht="15" customHeight="1">
      <c r="A34" s="160">
        <v>2</v>
      </c>
      <c r="B34" s="189" t="s">
        <v>266</v>
      </c>
      <c r="C34" s="190"/>
      <c r="D34" s="190"/>
      <c r="E34" s="190"/>
      <c r="F34" s="190"/>
      <c r="G34" s="191"/>
      <c r="H34" s="7">
        <f t="shared" si="0"/>
        <v>0</v>
      </c>
      <c r="I34" s="162">
        <v>0</v>
      </c>
      <c r="J34" s="9"/>
    </row>
    <row r="35" spans="1:9" ht="15" customHeight="1">
      <c r="A35" s="160">
        <v>3</v>
      </c>
      <c r="B35" s="189" t="s">
        <v>26</v>
      </c>
      <c r="C35" s="190"/>
      <c r="D35" s="190"/>
      <c r="E35" s="190"/>
      <c r="F35" s="190"/>
      <c r="G35" s="191"/>
      <c r="H35" s="7">
        <f t="shared" si="0"/>
        <v>0</v>
      </c>
      <c r="I35" s="8">
        <v>0</v>
      </c>
    </row>
    <row r="36" spans="1:9" ht="15" customHeight="1">
      <c r="A36" s="199">
        <v>4</v>
      </c>
      <c r="B36" s="201" t="s">
        <v>227</v>
      </c>
      <c r="C36" s="201"/>
      <c r="D36" s="201"/>
      <c r="E36" s="201"/>
      <c r="F36" s="201"/>
      <c r="G36" s="201"/>
      <c r="H36" s="7">
        <f t="shared" si="0"/>
        <v>0</v>
      </c>
      <c r="I36" s="8">
        <f>I6*I7*I10</f>
        <v>0</v>
      </c>
    </row>
    <row r="37" spans="1:9" ht="15" customHeight="1">
      <c r="A37" s="200"/>
      <c r="B37" s="202" t="s">
        <v>226</v>
      </c>
      <c r="C37" s="203"/>
      <c r="D37" s="203"/>
      <c r="E37" s="203"/>
      <c r="F37" s="203"/>
      <c r="G37" s="204"/>
      <c r="H37" s="7">
        <f t="shared" si="0"/>
        <v>0</v>
      </c>
      <c r="I37" s="8">
        <f>(I8*I10*I9)</f>
        <v>0</v>
      </c>
    </row>
    <row r="38" spans="1:9" ht="15" customHeight="1">
      <c r="A38" s="160">
        <v>5</v>
      </c>
      <c r="B38" s="189" t="s">
        <v>249</v>
      </c>
      <c r="C38" s="190"/>
      <c r="D38" s="190"/>
      <c r="E38" s="190"/>
      <c r="F38" s="190"/>
      <c r="G38" s="191"/>
      <c r="H38" s="7">
        <f t="shared" si="0"/>
        <v>0.24228250701590273</v>
      </c>
      <c r="I38" s="8">
        <f>I30*I12</f>
        <v>77.54935714285715</v>
      </c>
    </row>
    <row r="39" spans="1:10" s="12" customFormat="1" ht="15" customHeight="1">
      <c r="A39" s="205" t="s">
        <v>27</v>
      </c>
      <c r="B39" s="206"/>
      <c r="C39" s="206"/>
      <c r="D39" s="206"/>
      <c r="E39" s="206"/>
      <c r="F39" s="206"/>
      <c r="G39" s="207"/>
      <c r="H39" s="10">
        <f>SUM(H30:H38)</f>
        <v>1</v>
      </c>
      <c r="I39" s="159">
        <f>SUM(I30:I38)</f>
        <v>320.07823469387756</v>
      </c>
      <c r="J39" s="11"/>
    </row>
    <row r="40" ht="4.5" customHeight="1"/>
    <row r="41" spans="1:9" ht="33.75" customHeight="1">
      <c r="A41" s="6" t="s">
        <v>28</v>
      </c>
      <c r="B41" s="186" t="s">
        <v>29</v>
      </c>
      <c r="C41" s="187"/>
      <c r="D41" s="187"/>
      <c r="E41" s="187"/>
      <c r="F41" s="187"/>
      <c r="G41" s="188"/>
      <c r="H41" s="6" t="s">
        <v>23</v>
      </c>
      <c r="I41" s="6" t="s">
        <v>24</v>
      </c>
    </row>
    <row r="42" spans="1:9" ht="15" customHeight="1">
      <c r="A42" s="160">
        <v>1</v>
      </c>
      <c r="B42" s="189" t="s">
        <v>30</v>
      </c>
      <c r="C42" s="190"/>
      <c r="D42" s="190"/>
      <c r="E42" s="190"/>
      <c r="F42" s="190"/>
      <c r="G42" s="191"/>
      <c r="H42" s="7">
        <v>0.2</v>
      </c>
      <c r="I42" s="8">
        <f>$I$39*H42</f>
        <v>64.01564693877552</v>
      </c>
    </row>
    <row r="43" spans="1:9" ht="15" customHeight="1">
      <c r="A43" s="160">
        <v>2</v>
      </c>
      <c r="B43" s="189" t="s">
        <v>31</v>
      </c>
      <c r="C43" s="190"/>
      <c r="D43" s="190"/>
      <c r="E43" s="190"/>
      <c r="F43" s="190"/>
      <c r="G43" s="191"/>
      <c r="H43" s="7">
        <v>0.015</v>
      </c>
      <c r="I43" s="8">
        <f aca="true" t="shared" si="1" ref="I43:I49">$I$39*H43</f>
        <v>4.801173520408163</v>
      </c>
    </row>
    <row r="44" spans="1:9" ht="15" customHeight="1">
      <c r="A44" s="160">
        <v>3</v>
      </c>
      <c r="B44" s="189" t="s">
        <v>32</v>
      </c>
      <c r="C44" s="190"/>
      <c r="D44" s="190"/>
      <c r="E44" s="190"/>
      <c r="F44" s="190"/>
      <c r="G44" s="191"/>
      <c r="H44" s="7">
        <v>0.01</v>
      </c>
      <c r="I44" s="8">
        <f t="shared" si="1"/>
        <v>3.2007823469387757</v>
      </c>
    </row>
    <row r="45" spans="1:9" ht="15" customHeight="1">
      <c r="A45" s="160">
        <v>4</v>
      </c>
      <c r="B45" s="189" t="s">
        <v>33</v>
      </c>
      <c r="C45" s="190"/>
      <c r="D45" s="190"/>
      <c r="E45" s="190"/>
      <c r="F45" s="190"/>
      <c r="G45" s="191"/>
      <c r="H45" s="7">
        <v>0.002</v>
      </c>
      <c r="I45" s="8">
        <f>$I$39*H45</f>
        <v>0.6401564693877552</v>
      </c>
    </row>
    <row r="46" spans="1:9" ht="15" customHeight="1">
      <c r="A46" s="160">
        <v>5</v>
      </c>
      <c r="B46" s="189" t="s">
        <v>34</v>
      </c>
      <c r="C46" s="190"/>
      <c r="D46" s="190"/>
      <c r="E46" s="190"/>
      <c r="F46" s="190"/>
      <c r="G46" s="191"/>
      <c r="H46" s="7">
        <v>0.025</v>
      </c>
      <c r="I46" s="8">
        <f t="shared" si="1"/>
        <v>8.00195586734694</v>
      </c>
    </row>
    <row r="47" spans="1:9" ht="15" customHeight="1">
      <c r="A47" s="160">
        <v>6</v>
      </c>
      <c r="B47" s="189" t="s">
        <v>35</v>
      </c>
      <c r="C47" s="190"/>
      <c r="D47" s="190"/>
      <c r="E47" s="190"/>
      <c r="F47" s="190"/>
      <c r="G47" s="191"/>
      <c r="H47" s="7">
        <v>0.08</v>
      </c>
      <c r="I47" s="8">
        <f>$I$39*H47</f>
        <v>25.606258775510206</v>
      </c>
    </row>
    <row r="48" spans="1:9" ht="15" customHeight="1">
      <c r="A48" s="160">
        <v>7</v>
      </c>
      <c r="B48" s="189" t="s">
        <v>36</v>
      </c>
      <c r="C48" s="190"/>
      <c r="D48" s="190"/>
      <c r="E48" s="190"/>
      <c r="F48" s="190"/>
      <c r="G48" s="191"/>
      <c r="H48" s="7">
        <v>0.03</v>
      </c>
      <c r="I48" s="8">
        <f t="shared" si="1"/>
        <v>9.602347040816326</v>
      </c>
    </row>
    <row r="49" spans="1:9" ht="15" customHeight="1">
      <c r="A49" s="160">
        <v>8</v>
      </c>
      <c r="B49" s="189" t="s">
        <v>37</v>
      </c>
      <c r="C49" s="190"/>
      <c r="D49" s="190"/>
      <c r="E49" s="190"/>
      <c r="F49" s="190"/>
      <c r="G49" s="191"/>
      <c r="H49" s="7">
        <v>0.006</v>
      </c>
      <c r="I49" s="8">
        <f t="shared" si="1"/>
        <v>1.9204694081632654</v>
      </c>
    </row>
    <row r="50" spans="1:10" s="12" customFormat="1" ht="15" customHeight="1">
      <c r="A50" s="205" t="s">
        <v>38</v>
      </c>
      <c r="B50" s="206"/>
      <c r="C50" s="206"/>
      <c r="D50" s="206"/>
      <c r="E50" s="206"/>
      <c r="F50" s="206"/>
      <c r="G50" s="207"/>
      <c r="H50" s="10">
        <f>SUM(H42:H49)</f>
        <v>0.3680000000000001</v>
      </c>
      <c r="I50" s="159">
        <f>I42+I43+I44+I45+I46+I47+I48+I49</f>
        <v>117.78879036734696</v>
      </c>
      <c r="J50" s="11"/>
    </row>
    <row r="51" spans="1:9" ht="15" customHeight="1">
      <c r="A51" s="208" t="s">
        <v>39</v>
      </c>
      <c r="B51" s="208"/>
      <c r="C51" s="208"/>
      <c r="D51" s="208"/>
      <c r="E51" s="208"/>
      <c r="F51" s="208"/>
      <c r="G51" s="208"/>
      <c r="H51" s="208"/>
      <c r="I51" s="208"/>
    </row>
    <row r="52" spans="1:16" ht="30.75" customHeight="1">
      <c r="A52" s="209" t="s">
        <v>228</v>
      </c>
      <c r="B52" s="209"/>
      <c r="C52" s="209"/>
      <c r="D52" s="209"/>
      <c r="E52" s="209"/>
      <c r="F52" s="209"/>
      <c r="G52" s="209"/>
      <c r="H52" s="209"/>
      <c r="I52" s="209"/>
      <c r="J52"/>
      <c r="K52"/>
      <c r="L52"/>
      <c r="M52"/>
      <c r="N52"/>
      <c r="O52"/>
      <c r="P52"/>
    </row>
    <row r="53" spans="1:9" ht="33.75" customHeight="1">
      <c r="A53" s="6" t="s">
        <v>40</v>
      </c>
      <c r="B53" s="186" t="s">
        <v>41</v>
      </c>
      <c r="C53" s="187"/>
      <c r="D53" s="187"/>
      <c r="E53" s="187"/>
      <c r="F53" s="187"/>
      <c r="G53" s="188"/>
      <c r="H53" s="6" t="s">
        <v>23</v>
      </c>
      <c r="I53" s="6" t="s">
        <v>24</v>
      </c>
    </row>
    <row r="54" spans="1:9" ht="15" customHeight="1">
      <c r="A54" s="160">
        <v>1</v>
      </c>
      <c r="B54" s="189" t="s">
        <v>42</v>
      </c>
      <c r="C54" s="190"/>
      <c r="D54" s="190"/>
      <c r="E54" s="190"/>
      <c r="F54" s="190"/>
      <c r="G54" s="191"/>
      <c r="H54" s="7">
        <v>0.1111</v>
      </c>
      <c r="I54" s="8">
        <f>$I$39*H54</f>
        <v>35.5606918744898</v>
      </c>
    </row>
    <row r="55" spans="1:9" ht="15" customHeight="1">
      <c r="A55" s="160">
        <v>2</v>
      </c>
      <c r="B55" s="189" t="s">
        <v>43</v>
      </c>
      <c r="C55" s="190"/>
      <c r="D55" s="190"/>
      <c r="E55" s="190"/>
      <c r="F55" s="190"/>
      <c r="G55" s="191"/>
      <c r="H55" s="7">
        <v>0.02047</v>
      </c>
      <c r="I55" s="8">
        <f aca="true" t="shared" si="2" ref="I55:I60">$I$39*H55</f>
        <v>6.5520014641836735</v>
      </c>
    </row>
    <row r="56" spans="1:9" ht="15" customHeight="1">
      <c r="A56" s="160">
        <v>3</v>
      </c>
      <c r="B56" s="189" t="s">
        <v>44</v>
      </c>
      <c r="C56" s="190"/>
      <c r="D56" s="190"/>
      <c r="E56" s="190"/>
      <c r="F56" s="190"/>
      <c r="G56" s="191"/>
      <c r="H56" s="7">
        <v>0.012123</v>
      </c>
      <c r="I56" s="8">
        <f t="shared" si="2"/>
        <v>3.8803084391938776</v>
      </c>
    </row>
    <row r="57" spans="1:9" ht="15" customHeight="1">
      <c r="A57" s="160">
        <v>4</v>
      </c>
      <c r="B57" s="189" t="s">
        <v>45</v>
      </c>
      <c r="C57" s="190"/>
      <c r="D57" s="190"/>
      <c r="E57" s="190"/>
      <c r="F57" s="190"/>
      <c r="G57" s="191"/>
      <c r="H57" s="7">
        <v>0.011436</v>
      </c>
      <c r="I57" s="8">
        <f>$I$39*H57</f>
        <v>3.660414691959184</v>
      </c>
    </row>
    <row r="58" spans="1:9" ht="15" customHeight="1">
      <c r="A58" s="160">
        <v>5</v>
      </c>
      <c r="B58" s="189" t="s">
        <v>46</v>
      </c>
      <c r="C58" s="190"/>
      <c r="D58" s="190"/>
      <c r="E58" s="190"/>
      <c r="F58" s="190"/>
      <c r="G58" s="191"/>
      <c r="H58" s="7">
        <v>0.000174</v>
      </c>
      <c r="I58" s="8">
        <f t="shared" si="2"/>
        <v>0.0556936128367347</v>
      </c>
    </row>
    <row r="59" spans="1:9" ht="15" customHeight="1">
      <c r="A59" s="160">
        <v>6</v>
      </c>
      <c r="B59" s="189" t="s">
        <v>47</v>
      </c>
      <c r="C59" s="190"/>
      <c r="D59" s="190"/>
      <c r="E59" s="190"/>
      <c r="F59" s="190"/>
      <c r="G59" s="191"/>
      <c r="H59" s="7">
        <v>0.000442</v>
      </c>
      <c r="I59" s="8">
        <f t="shared" si="2"/>
        <v>0.14147457973469388</v>
      </c>
    </row>
    <row r="60" spans="1:9" ht="15" customHeight="1">
      <c r="A60" s="160">
        <v>7</v>
      </c>
      <c r="B60" s="189" t="s">
        <v>48</v>
      </c>
      <c r="C60" s="190"/>
      <c r="D60" s="190"/>
      <c r="E60" s="190"/>
      <c r="F60" s="190"/>
      <c r="G60" s="191"/>
      <c r="H60" s="7">
        <v>0.000185</v>
      </c>
      <c r="I60" s="8">
        <f t="shared" si="2"/>
        <v>0.05921447341836735</v>
      </c>
    </row>
    <row r="61" spans="1:9" ht="15" customHeight="1">
      <c r="A61" s="160">
        <v>8</v>
      </c>
      <c r="B61" s="189" t="s">
        <v>49</v>
      </c>
      <c r="C61" s="190"/>
      <c r="D61" s="190"/>
      <c r="E61" s="190"/>
      <c r="F61" s="190"/>
      <c r="G61" s="191"/>
      <c r="H61" s="7">
        <v>0.09079</v>
      </c>
      <c r="I61" s="8">
        <f>$I$39*H61</f>
        <v>29.05990292785714</v>
      </c>
    </row>
    <row r="62" spans="1:10" s="12" customFormat="1" ht="15" customHeight="1">
      <c r="A62" s="205" t="s">
        <v>50</v>
      </c>
      <c r="B62" s="206"/>
      <c r="C62" s="206"/>
      <c r="D62" s="206"/>
      <c r="E62" s="206"/>
      <c r="F62" s="206"/>
      <c r="G62" s="207"/>
      <c r="H62" s="10">
        <f>SUM(H54:H61)</f>
        <v>0.24672</v>
      </c>
      <c r="I62" s="159">
        <f>I54+I55+I56+I57+I58+I59+I60+I61</f>
        <v>78.96970206367347</v>
      </c>
      <c r="J62" s="11"/>
    </row>
    <row r="63" spans="1:9" ht="11.25" customHeight="1">
      <c r="A63" s="13" t="s">
        <v>51</v>
      </c>
      <c r="B63" s="210" t="s">
        <v>52</v>
      </c>
      <c r="C63" s="210"/>
      <c r="D63" s="210"/>
      <c r="E63" s="210"/>
      <c r="F63" s="210"/>
      <c r="G63" s="210"/>
      <c r="H63" s="210"/>
      <c r="I63" s="210"/>
    </row>
    <row r="64" spans="1:9" ht="15" customHeight="1">
      <c r="A64" s="13" t="s">
        <v>53</v>
      </c>
      <c r="B64" s="211" t="s">
        <v>54</v>
      </c>
      <c r="C64" s="211"/>
      <c r="D64" s="211"/>
      <c r="E64" s="211"/>
      <c r="F64" s="211"/>
      <c r="G64" s="211"/>
      <c r="H64" s="211"/>
      <c r="I64" s="211"/>
    </row>
    <row r="65" spans="1:9" ht="33.75" customHeight="1">
      <c r="A65" s="6" t="s">
        <v>55</v>
      </c>
      <c r="B65" s="186" t="s">
        <v>56</v>
      </c>
      <c r="C65" s="187"/>
      <c r="D65" s="187"/>
      <c r="E65" s="187"/>
      <c r="F65" s="187"/>
      <c r="G65" s="188"/>
      <c r="H65" s="6" t="s">
        <v>23</v>
      </c>
      <c r="I65" s="6" t="s">
        <v>24</v>
      </c>
    </row>
    <row r="66" spans="1:9" ht="15" customHeight="1">
      <c r="A66" s="160">
        <v>1</v>
      </c>
      <c r="B66" s="189" t="s">
        <v>57</v>
      </c>
      <c r="C66" s="190"/>
      <c r="D66" s="190"/>
      <c r="E66" s="190"/>
      <c r="F66" s="190"/>
      <c r="G66" s="191"/>
      <c r="H66" s="7">
        <v>0.023627</v>
      </c>
      <c r="I66" s="8">
        <f>$I$39*H66</f>
        <v>7.5624884511122445</v>
      </c>
    </row>
    <row r="67" spans="1:9" ht="15" customHeight="1">
      <c r="A67" s="160">
        <v>2</v>
      </c>
      <c r="B67" s="189" t="s">
        <v>58</v>
      </c>
      <c r="C67" s="190"/>
      <c r="D67" s="190"/>
      <c r="E67" s="190"/>
      <c r="F67" s="190"/>
      <c r="G67" s="191"/>
      <c r="H67" s="7">
        <v>0.001717</v>
      </c>
      <c r="I67" s="8">
        <f>$I$39*H67</f>
        <v>0.5495743289693877</v>
      </c>
    </row>
    <row r="68" spans="1:9" ht="15" customHeight="1">
      <c r="A68" s="160">
        <v>3</v>
      </c>
      <c r="B68" s="189" t="s">
        <v>59</v>
      </c>
      <c r="C68" s="190"/>
      <c r="D68" s="190"/>
      <c r="E68" s="190"/>
      <c r="F68" s="190"/>
      <c r="G68" s="191"/>
      <c r="H68" s="7">
        <v>0.011813</v>
      </c>
      <c r="I68" s="8">
        <f>$I$39*H68</f>
        <v>3.781084186438776</v>
      </c>
    </row>
    <row r="69" spans="1:10" s="12" customFormat="1" ht="15" customHeight="1">
      <c r="A69" s="205" t="s">
        <v>60</v>
      </c>
      <c r="B69" s="206"/>
      <c r="C69" s="206"/>
      <c r="D69" s="206"/>
      <c r="E69" s="206"/>
      <c r="F69" s="206"/>
      <c r="G69" s="207"/>
      <c r="H69" s="10">
        <f>SUM(H66:H68)</f>
        <v>0.037156999999999996</v>
      </c>
      <c r="I69" s="159">
        <f>I66+I67+I68</f>
        <v>11.893146966520408</v>
      </c>
      <c r="J69" s="11"/>
    </row>
    <row r="70" ht="4.5" customHeight="1"/>
    <row r="71" spans="1:9" ht="45">
      <c r="A71" s="6" t="s">
        <v>61</v>
      </c>
      <c r="B71" s="186" t="s">
        <v>62</v>
      </c>
      <c r="C71" s="187"/>
      <c r="D71" s="187"/>
      <c r="E71" s="187"/>
      <c r="F71" s="187"/>
      <c r="G71" s="188"/>
      <c r="H71" s="6" t="s">
        <v>23</v>
      </c>
      <c r="I71" s="6" t="s">
        <v>24</v>
      </c>
    </row>
    <row r="72" spans="1:9" ht="15" customHeight="1">
      <c r="A72" s="160">
        <v>1</v>
      </c>
      <c r="B72" s="189" t="s">
        <v>63</v>
      </c>
      <c r="C72" s="190"/>
      <c r="D72" s="190"/>
      <c r="E72" s="190"/>
      <c r="F72" s="190"/>
      <c r="G72" s="191"/>
      <c r="H72" s="7">
        <f>(H50*H62)</f>
        <v>0.09079296000000002</v>
      </c>
      <c r="I72" s="8">
        <f>$I$39*H72</f>
        <v>29.060850359431843</v>
      </c>
    </row>
    <row r="73" spans="1:11" s="12" customFormat="1" ht="15" customHeight="1">
      <c r="A73" s="205" t="s">
        <v>64</v>
      </c>
      <c r="B73" s="206"/>
      <c r="C73" s="206"/>
      <c r="D73" s="206"/>
      <c r="E73" s="206"/>
      <c r="F73" s="206"/>
      <c r="G73" s="207"/>
      <c r="H73" s="10">
        <f>SUM(H72:H72)</f>
        <v>0.09079296000000002</v>
      </c>
      <c r="I73" s="159">
        <f>I72</f>
        <v>29.060850359431843</v>
      </c>
      <c r="J73" s="11"/>
      <c r="K73" s="14"/>
    </row>
    <row r="74" ht="4.5" customHeight="1">
      <c r="J74" s="15"/>
    </row>
    <row r="75" spans="1:10" s="12" customFormat="1" ht="12">
      <c r="A75" s="214" t="s">
        <v>65</v>
      </c>
      <c r="B75" s="214"/>
      <c r="C75" s="214"/>
      <c r="D75" s="214"/>
      <c r="E75" s="214"/>
      <c r="F75" s="214"/>
      <c r="G75" s="214"/>
      <c r="H75" s="16">
        <f>H50+H62+H69+H73</f>
        <v>0.7426699600000002</v>
      </c>
      <c r="I75" s="17">
        <f>I50+I62+I69+I73</f>
        <v>237.7124897569727</v>
      </c>
      <c r="J75" s="11"/>
    </row>
    <row r="76" ht="4.5" customHeight="1"/>
    <row r="77" spans="1:9" ht="45">
      <c r="A77" s="6" t="s">
        <v>66</v>
      </c>
      <c r="B77" s="186" t="s">
        <v>67</v>
      </c>
      <c r="C77" s="187"/>
      <c r="D77" s="187"/>
      <c r="E77" s="187"/>
      <c r="F77" s="187"/>
      <c r="G77" s="188"/>
      <c r="H77" s="6" t="s">
        <v>23</v>
      </c>
      <c r="I77" s="6" t="s">
        <v>24</v>
      </c>
    </row>
    <row r="78" spans="1:9" ht="15" customHeight="1">
      <c r="A78" s="160">
        <v>1</v>
      </c>
      <c r="B78" s="189" t="s">
        <v>247</v>
      </c>
      <c r="C78" s="190"/>
      <c r="D78" s="190"/>
      <c r="E78" s="190"/>
      <c r="F78" s="190"/>
      <c r="G78" s="191"/>
      <c r="H78" s="7">
        <f>I78/$I$39</f>
        <v>0.24856423016732485</v>
      </c>
      <c r="I78" s="8">
        <f>I89</f>
        <v>79.56</v>
      </c>
    </row>
    <row r="79" spans="1:9" ht="15" customHeight="1">
      <c r="A79" s="160">
        <v>2</v>
      </c>
      <c r="B79" s="189" t="s">
        <v>253</v>
      </c>
      <c r="C79" s="190"/>
      <c r="D79" s="190"/>
      <c r="E79" s="190"/>
      <c r="F79" s="190"/>
      <c r="G79" s="191"/>
      <c r="H79" s="7">
        <f>I79/$I$39</f>
        <v>0.07474556523441797</v>
      </c>
      <c r="I79" s="8">
        <f>I85</f>
        <v>23.92442857142857</v>
      </c>
    </row>
    <row r="80" spans="1:9" ht="15" customHeight="1">
      <c r="A80" s="160">
        <v>3</v>
      </c>
      <c r="B80" s="189" t="s">
        <v>254</v>
      </c>
      <c r="C80" s="190"/>
      <c r="D80" s="190"/>
      <c r="E80" s="190"/>
      <c r="F80" s="190"/>
      <c r="G80" s="191"/>
      <c r="H80" s="7">
        <f>I80/$I$39</f>
        <v>0.2342996887650145</v>
      </c>
      <c r="I80" s="8">
        <f>I93</f>
        <v>74.99423076923078</v>
      </c>
    </row>
    <row r="81" spans="1:10" ht="15" customHeight="1">
      <c r="A81" s="205" t="s">
        <v>68</v>
      </c>
      <c r="B81" s="206"/>
      <c r="C81" s="206"/>
      <c r="D81" s="206"/>
      <c r="E81" s="206"/>
      <c r="F81" s="206"/>
      <c r="G81" s="207"/>
      <c r="H81" s="10">
        <f>H78+H79+H80</f>
        <v>0.5576094841667574</v>
      </c>
      <c r="I81" s="159">
        <f>I78+I79+I80</f>
        <v>178.47865934065936</v>
      </c>
      <c r="J81" s="9"/>
    </row>
    <row r="82" spans="1:9" ht="4.5" customHeight="1">
      <c r="A82" s="18"/>
      <c r="B82" s="18"/>
      <c r="C82" s="18"/>
      <c r="D82" s="18"/>
      <c r="E82" s="18"/>
      <c r="F82" s="18"/>
      <c r="G82" s="18"/>
      <c r="H82" s="19"/>
      <c r="I82" s="20"/>
    </row>
    <row r="83" spans="1:9" ht="15" customHeight="1">
      <c r="A83" s="212" t="s">
        <v>69</v>
      </c>
      <c r="B83" s="212"/>
      <c r="C83" s="212"/>
      <c r="D83" s="212"/>
      <c r="E83" s="212"/>
      <c r="F83" s="212"/>
      <c r="G83" s="212"/>
      <c r="H83" s="212"/>
      <c r="I83" s="212"/>
    </row>
    <row r="84" spans="1:9" ht="24" customHeight="1">
      <c r="A84" s="183" t="s">
        <v>70</v>
      </c>
      <c r="B84" s="183"/>
      <c r="C84" s="160" t="s">
        <v>71</v>
      </c>
      <c r="D84" s="160" t="s">
        <v>72</v>
      </c>
      <c r="E84" s="160" t="s">
        <v>73</v>
      </c>
      <c r="F84" s="160" t="s">
        <v>74</v>
      </c>
      <c r="G84" s="160" t="s">
        <v>75</v>
      </c>
      <c r="H84" s="7" t="s">
        <v>76</v>
      </c>
      <c r="I84" s="8" t="s">
        <v>77</v>
      </c>
    </row>
    <row r="85" spans="1:9" ht="15" customHeight="1">
      <c r="A85" s="213">
        <f>I13</f>
        <v>3.65</v>
      </c>
      <c r="B85" s="183"/>
      <c r="C85" s="160">
        <f>I14</f>
        <v>5</v>
      </c>
      <c r="D85" s="160">
        <f>I15</f>
        <v>2</v>
      </c>
      <c r="E85" s="164">
        <f>A85*C85*D85</f>
        <v>36.5</v>
      </c>
      <c r="F85" s="164">
        <f>I30</f>
        <v>209.59285714285716</v>
      </c>
      <c r="G85" s="21">
        <f>I16</f>
        <v>0.06</v>
      </c>
      <c r="H85" s="164">
        <f>F85*G85</f>
        <v>12.575571428571429</v>
      </c>
      <c r="I85" s="8">
        <f>E85-H85</f>
        <v>23.92442857142857</v>
      </c>
    </row>
    <row r="86" spans="1:9" ht="4.5" customHeight="1">
      <c r="A86" s="22"/>
      <c r="B86" s="22"/>
      <c r="C86" s="22"/>
      <c r="D86" s="22"/>
      <c r="E86" s="23"/>
      <c r="F86" s="23"/>
      <c r="G86" s="24"/>
      <c r="H86" s="23"/>
      <c r="I86" s="25"/>
    </row>
    <row r="87" spans="1:9" ht="15" customHeight="1">
      <c r="A87" s="212" t="s">
        <v>238</v>
      </c>
      <c r="B87" s="212"/>
      <c r="C87" s="212"/>
      <c r="D87" s="212"/>
      <c r="E87" s="212"/>
      <c r="F87" s="212"/>
      <c r="G87" s="212"/>
      <c r="H87" s="212"/>
      <c r="I87" s="212"/>
    </row>
    <row r="88" spans="1:9" ht="23.25" customHeight="1">
      <c r="A88" s="183" t="s">
        <v>70</v>
      </c>
      <c r="B88" s="183"/>
      <c r="C88" s="160" t="s">
        <v>78</v>
      </c>
      <c r="D88" s="160" t="s">
        <v>72</v>
      </c>
      <c r="E88" s="160" t="s">
        <v>73</v>
      </c>
      <c r="F88" s="160" t="s">
        <v>74</v>
      </c>
      <c r="G88" s="160" t="s">
        <v>75</v>
      </c>
      <c r="H88" s="7" t="str">
        <f>H84</f>
        <v>Valor desconto</v>
      </c>
      <c r="I88" s="8" t="s">
        <v>77</v>
      </c>
    </row>
    <row r="89" spans="1:9" ht="15" customHeight="1">
      <c r="A89" s="218">
        <f>I17</f>
        <v>19.89</v>
      </c>
      <c r="B89" s="218"/>
      <c r="C89" s="26">
        <f>I18</f>
        <v>5</v>
      </c>
      <c r="D89" s="160">
        <f>I19</f>
        <v>1</v>
      </c>
      <c r="E89" s="164">
        <f>A89*C89*D89</f>
        <v>99.45</v>
      </c>
      <c r="F89" s="164">
        <f>E89</f>
        <v>99.45</v>
      </c>
      <c r="G89" s="158">
        <f>I20</f>
        <v>0.2</v>
      </c>
      <c r="H89" s="164">
        <f>F89*G89</f>
        <v>19.89</v>
      </c>
      <c r="I89" s="8">
        <f>E89-H89</f>
        <v>79.56</v>
      </c>
    </row>
    <row r="90" spans="1:9" ht="6" customHeight="1">
      <c r="A90" s="152"/>
      <c r="B90" s="152"/>
      <c r="C90" s="153"/>
      <c r="D90" s="167"/>
      <c r="E90" s="152"/>
      <c r="F90" s="152"/>
      <c r="G90" s="154"/>
      <c r="H90" s="152"/>
      <c r="I90" s="155"/>
    </row>
    <row r="91" spans="1:9" ht="15" customHeight="1">
      <c r="A91" s="212" t="s">
        <v>237</v>
      </c>
      <c r="B91" s="212"/>
      <c r="C91" s="212"/>
      <c r="D91" s="212"/>
      <c r="E91" s="212"/>
      <c r="F91" s="212"/>
      <c r="G91" s="212"/>
      <c r="H91" s="212"/>
      <c r="I91" s="212"/>
    </row>
    <row r="92" spans="1:9" ht="21" customHeight="1">
      <c r="A92" s="183" t="s">
        <v>70</v>
      </c>
      <c r="B92" s="183"/>
      <c r="C92" s="184" t="s">
        <v>245</v>
      </c>
      <c r="D92" s="223"/>
      <c r="E92" s="160" t="s">
        <v>73</v>
      </c>
      <c r="F92" s="160" t="s">
        <v>74</v>
      </c>
      <c r="G92" s="160" t="s">
        <v>75</v>
      </c>
      <c r="H92" s="7" t="str">
        <f>H88</f>
        <v>Valor desconto</v>
      </c>
      <c r="I92" s="8" t="s">
        <v>77</v>
      </c>
    </row>
    <row r="93" spans="1:9" ht="15" customHeight="1">
      <c r="A93" s="218">
        <f>I21</f>
        <v>389.97</v>
      </c>
      <c r="B93" s="218"/>
      <c r="C93" s="258">
        <f>5/26</f>
        <v>0.19230769230769232</v>
      </c>
      <c r="D93" s="259"/>
      <c r="E93" s="164">
        <f>A93*C93</f>
        <v>74.99423076923078</v>
      </c>
      <c r="F93" s="164">
        <f>E93</f>
        <v>74.99423076923078</v>
      </c>
      <c r="G93" s="158">
        <v>0</v>
      </c>
      <c r="H93" s="164">
        <f>F93*G93</f>
        <v>0</v>
      </c>
      <c r="I93" s="8">
        <f>E93-H93</f>
        <v>74.99423076923078</v>
      </c>
    </row>
    <row r="94" ht="4.5" customHeight="1"/>
    <row r="95" spans="1:12" ht="12" customHeight="1">
      <c r="A95" s="219" t="s">
        <v>79</v>
      </c>
      <c r="B95" s="219"/>
      <c r="C95" s="219"/>
      <c r="D95" s="219"/>
      <c r="E95" s="219"/>
      <c r="F95" s="219"/>
      <c r="G95" s="219"/>
      <c r="H95" s="27">
        <f>H39+H75+H81</f>
        <v>2.3002794441667573</v>
      </c>
      <c r="I95" s="28">
        <f>I39+I75+I81</f>
        <v>736.2693837915097</v>
      </c>
      <c r="J95" s="9"/>
      <c r="L95" s="9"/>
    </row>
    <row r="96" spans="1:12" s="33" customFormat="1" ht="4.5" customHeight="1">
      <c r="A96" s="29"/>
      <c r="B96" s="29"/>
      <c r="C96" s="29"/>
      <c r="D96" s="29"/>
      <c r="E96" s="29"/>
      <c r="F96" s="29"/>
      <c r="G96" s="29"/>
      <c r="H96" s="30"/>
      <c r="I96" s="31"/>
      <c r="J96" s="32"/>
      <c r="L96" s="32"/>
    </row>
    <row r="97" spans="1:9" ht="11.25">
      <c r="A97" s="185" t="s">
        <v>80</v>
      </c>
      <c r="B97" s="185"/>
      <c r="C97" s="185"/>
      <c r="D97" s="185"/>
      <c r="E97" s="185"/>
      <c r="F97" s="185"/>
      <c r="G97" s="185"/>
      <c r="H97" s="185"/>
      <c r="I97" s="185"/>
    </row>
    <row r="98" spans="1:9" ht="45">
      <c r="A98" s="6" t="s">
        <v>21</v>
      </c>
      <c r="B98" s="186" t="s">
        <v>81</v>
      </c>
      <c r="C98" s="187"/>
      <c r="D98" s="187"/>
      <c r="E98" s="187"/>
      <c r="F98" s="187"/>
      <c r="G98" s="188"/>
      <c r="H98" s="6" t="s">
        <v>23</v>
      </c>
      <c r="I98" s="6" t="s">
        <v>24</v>
      </c>
    </row>
    <row r="99" spans="1:19" ht="15" customHeight="1">
      <c r="A99" s="160">
        <v>1</v>
      </c>
      <c r="B99" s="189" t="s">
        <v>82</v>
      </c>
      <c r="C99" s="190"/>
      <c r="D99" s="190"/>
      <c r="E99" s="190"/>
      <c r="F99" s="190"/>
      <c r="G99" s="191"/>
      <c r="H99" s="7">
        <f>I99/$I$110</f>
        <v>0</v>
      </c>
      <c r="I99" s="8">
        <v>0</v>
      </c>
      <c r="K99"/>
      <c r="L99"/>
      <c r="M99"/>
      <c r="N99"/>
      <c r="O99"/>
      <c r="P99"/>
      <c r="Q99"/>
      <c r="R99"/>
      <c r="S99"/>
    </row>
    <row r="100" spans="1:19" ht="15" customHeight="1">
      <c r="A100" s="160">
        <v>2</v>
      </c>
      <c r="B100" s="220" t="s">
        <v>215</v>
      </c>
      <c r="C100" s="221"/>
      <c r="D100" s="221"/>
      <c r="E100" s="221"/>
      <c r="F100" s="221"/>
      <c r="G100" s="222"/>
      <c r="H100" s="7">
        <f>I100/$I$110</f>
        <v>0</v>
      </c>
      <c r="I100" s="8">
        <v>0</v>
      </c>
      <c r="K100"/>
      <c r="L100"/>
      <c r="M100"/>
      <c r="N100"/>
      <c r="O100"/>
      <c r="P100"/>
      <c r="Q100"/>
      <c r="R100"/>
      <c r="S100"/>
    </row>
    <row r="101" spans="1:19" ht="15" customHeight="1">
      <c r="A101" s="160">
        <v>3</v>
      </c>
      <c r="B101" s="189" t="s">
        <v>83</v>
      </c>
      <c r="C101" s="190"/>
      <c r="D101" s="190"/>
      <c r="E101" s="190"/>
      <c r="F101" s="190"/>
      <c r="G101" s="191"/>
      <c r="H101" s="7">
        <f>I101/$I$110</f>
        <v>0</v>
      </c>
      <c r="I101" s="8">
        <v>0</v>
      </c>
      <c r="K101"/>
      <c r="L101"/>
      <c r="M101"/>
      <c r="N101"/>
      <c r="O101"/>
      <c r="P101"/>
      <c r="Q101"/>
      <c r="R101"/>
      <c r="S101"/>
    </row>
    <row r="102" spans="1:19" ht="15" customHeight="1">
      <c r="A102" s="160">
        <v>4</v>
      </c>
      <c r="B102" s="215" t="s">
        <v>216</v>
      </c>
      <c r="C102" s="216"/>
      <c r="D102" s="216"/>
      <c r="E102" s="216"/>
      <c r="F102" s="216"/>
      <c r="G102" s="217"/>
      <c r="H102" s="7">
        <f>I102/$I$110</f>
        <v>0</v>
      </c>
      <c r="I102" s="8">
        <v>0</v>
      </c>
      <c r="K102"/>
      <c r="L102"/>
      <c r="M102"/>
      <c r="N102"/>
      <c r="O102"/>
      <c r="P102"/>
      <c r="Q102"/>
      <c r="R102"/>
      <c r="S102"/>
    </row>
    <row r="103" spans="1:19" ht="15" customHeight="1">
      <c r="A103" s="160">
        <v>5</v>
      </c>
      <c r="B103" s="189" t="s">
        <v>84</v>
      </c>
      <c r="C103" s="190"/>
      <c r="D103" s="190"/>
      <c r="E103" s="190"/>
      <c r="F103" s="190"/>
      <c r="G103" s="191"/>
      <c r="H103" s="7">
        <f>I103/$I$110</f>
        <v>0</v>
      </c>
      <c r="I103" s="8">
        <v>0</v>
      </c>
      <c r="K103"/>
      <c r="L103"/>
      <c r="M103"/>
      <c r="N103"/>
      <c r="O103"/>
      <c r="P103"/>
      <c r="Q103"/>
      <c r="R103"/>
      <c r="S103"/>
    </row>
    <row r="104" spans="1:19" ht="15" customHeight="1">
      <c r="A104" s="160">
        <v>6</v>
      </c>
      <c r="B104" s="189" t="s">
        <v>85</v>
      </c>
      <c r="C104" s="190"/>
      <c r="D104" s="190"/>
      <c r="E104" s="190"/>
      <c r="F104" s="190"/>
      <c r="G104" s="191"/>
      <c r="H104" s="7">
        <f>I104/$I$110</f>
        <v>0</v>
      </c>
      <c r="I104" s="8">
        <v>0</v>
      </c>
      <c r="K104"/>
      <c r="L104"/>
      <c r="M104"/>
      <c r="N104"/>
      <c r="O104"/>
      <c r="P104"/>
      <c r="Q104"/>
      <c r="R104"/>
      <c r="S104"/>
    </row>
    <row r="105" spans="1:19" ht="15" customHeight="1">
      <c r="A105" s="205" t="s">
        <v>86</v>
      </c>
      <c r="B105" s="206"/>
      <c r="C105" s="206"/>
      <c r="D105" s="206"/>
      <c r="E105" s="206"/>
      <c r="F105" s="206"/>
      <c r="G105" s="207"/>
      <c r="H105" s="10">
        <f>H99+H100+H101+H102+H103+H104</f>
        <v>0</v>
      </c>
      <c r="I105" s="34">
        <f>I99+I100+I101+I102+I103+I104</f>
        <v>0</v>
      </c>
      <c r="J105" s="9"/>
      <c r="K105"/>
      <c r="L105"/>
      <c r="M105"/>
      <c r="N105"/>
      <c r="O105"/>
      <c r="P105"/>
      <c r="Q105"/>
      <c r="R105"/>
      <c r="S105"/>
    </row>
    <row r="106" spans="1:19" ht="30" customHeight="1">
      <c r="A106"/>
      <c r="B106" s="210" t="s">
        <v>217</v>
      </c>
      <c r="C106" s="210"/>
      <c r="D106" s="210"/>
      <c r="E106" s="210"/>
      <c r="F106" s="210"/>
      <c r="G106" s="210"/>
      <c r="H106" s="210"/>
      <c r="I106" s="210"/>
      <c r="K106"/>
      <c r="L106"/>
      <c r="M106"/>
      <c r="N106"/>
      <c r="O106"/>
      <c r="P106"/>
      <c r="Q106"/>
      <c r="R106"/>
      <c r="S106"/>
    </row>
    <row r="107" spans="1:9" ht="5.25" customHeight="1">
      <c r="A107"/>
      <c r="B107"/>
      <c r="C107"/>
      <c r="D107"/>
      <c r="E107"/>
      <c r="F107"/>
      <c r="G107"/>
      <c r="H107"/>
      <c r="I107"/>
    </row>
    <row r="108" spans="1:19" ht="48.75" customHeight="1">
      <c r="A108" s="226" t="s">
        <v>218</v>
      </c>
      <c r="B108" s="227"/>
      <c r="C108" s="227"/>
      <c r="D108" s="227"/>
      <c r="E108" s="228"/>
      <c r="F108" s="35">
        <v>0.2</v>
      </c>
      <c r="G108" s="36">
        <f>I110*F108</f>
        <v>142.46899104401618</v>
      </c>
      <c r="H108" s="37" t="s">
        <v>87</v>
      </c>
      <c r="I108" s="38">
        <f>I79</f>
        <v>23.92442857142857</v>
      </c>
      <c r="K108"/>
      <c r="L108"/>
      <c r="M108"/>
      <c r="N108"/>
      <c r="O108"/>
      <c r="P108"/>
      <c r="Q108"/>
      <c r="R108"/>
      <c r="S108"/>
    </row>
    <row r="109" spans="1:19" s="41" customFormat="1" ht="16.5" customHeight="1">
      <c r="A109" s="229" t="s">
        <v>88</v>
      </c>
      <c r="B109" s="229"/>
      <c r="C109" s="161" t="s">
        <v>89</v>
      </c>
      <c r="D109" s="161" t="s">
        <v>90</v>
      </c>
      <c r="E109" s="161" t="s">
        <v>91</v>
      </c>
      <c r="F109" s="161" t="s">
        <v>92</v>
      </c>
      <c r="G109" s="161" t="s">
        <v>93</v>
      </c>
      <c r="H109" s="37" t="s">
        <v>94</v>
      </c>
      <c r="I109" s="39" t="s">
        <v>95</v>
      </c>
      <c r="J109" s="40"/>
      <c r="K109"/>
      <c r="L109"/>
      <c r="M109"/>
      <c r="N109"/>
      <c r="O109"/>
      <c r="P109"/>
      <c r="Q109"/>
      <c r="R109"/>
      <c r="S109"/>
    </row>
    <row r="110" spans="1:19" ht="16.5" customHeight="1">
      <c r="A110" s="230">
        <f>I39</f>
        <v>320.07823469387756</v>
      </c>
      <c r="B110" s="230"/>
      <c r="C110" s="162">
        <f>I50</f>
        <v>117.78879036734696</v>
      </c>
      <c r="D110" s="162">
        <f>I62</f>
        <v>78.96970206367347</v>
      </c>
      <c r="E110" s="162">
        <f>I69</f>
        <v>11.893146966520408</v>
      </c>
      <c r="F110" s="162">
        <f>I73</f>
        <v>29.060850359431843</v>
      </c>
      <c r="G110" s="162">
        <f>I81</f>
        <v>178.47865934065936</v>
      </c>
      <c r="H110" s="162">
        <f>A110+C110+D110+E110+F110+G110</f>
        <v>736.2693837915094</v>
      </c>
      <c r="I110" s="162">
        <f>H110-I108</f>
        <v>712.3449552200808</v>
      </c>
      <c r="J110" s="9"/>
      <c r="K110"/>
      <c r="L110"/>
      <c r="M110"/>
      <c r="N110"/>
      <c r="O110"/>
      <c r="P110"/>
      <c r="Q110"/>
      <c r="R110"/>
      <c r="S110"/>
    </row>
    <row r="111" spans="1:9" ht="4.5" customHeight="1">
      <c r="A111" s="13"/>
      <c r="B111" s="231"/>
      <c r="C111" s="231"/>
      <c r="D111" s="231"/>
      <c r="E111" s="231"/>
      <c r="F111" s="231"/>
      <c r="G111" s="231"/>
      <c r="H111" s="231"/>
      <c r="I111" s="231"/>
    </row>
    <row r="112" spans="1:9" ht="45">
      <c r="A112" s="6" t="s">
        <v>28</v>
      </c>
      <c r="B112" s="186" t="s">
        <v>96</v>
      </c>
      <c r="C112" s="187"/>
      <c r="D112" s="187"/>
      <c r="E112" s="187"/>
      <c r="F112" s="187"/>
      <c r="G112" s="188"/>
      <c r="H112" s="6" t="s">
        <v>23</v>
      </c>
      <c r="I112" s="6" t="s">
        <v>24</v>
      </c>
    </row>
    <row r="113" spans="1:9" ht="15" customHeight="1">
      <c r="A113" s="160">
        <v>1</v>
      </c>
      <c r="B113" s="189" t="s">
        <v>97</v>
      </c>
      <c r="C113" s="190"/>
      <c r="D113" s="190"/>
      <c r="E113" s="190"/>
      <c r="F113" s="190"/>
      <c r="G113" s="191"/>
      <c r="H113" s="7">
        <f>I113/$I$123</f>
        <v>0</v>
      </c>
      <c r="I113" s="8">
        <v>0</v>
      </c>
    </row>
    <row r="114" spans="1:9" ht="15" customHeight="1">
      <c r="A114" s="160">
        <v>2</v>
      </c>
      <c r="B114" s="189" t="s">
        <v>98</v>
      </c>
      <c r="C114" s="190"/>
      <c r="D114" s="190"/>
      <c r="E114" s="190"/>
      <c r="F114" s="190"/>
      <c r="G114" s="191"/>
      <c r="H114" s="7">
        <f>I114/$I$123</f>
        <v>0</v>
      </c>
      <c r="I114" s="8">
        <v>0</v>
      </c>
    </row>
    <row r="115" spans="1:9" ht="15" customHeight="1">
      <c r="A115" s="205" t="s">
        <v>99</v>
      </c>
      <c r="B115" s="206"/>
      <c r="C115" s="206"/>
      <c r="D115" s="206"/>
      <c r="E115" s="206"/>
      <c r="F115" s="206"/>
      <c r="G115" s="207"/>
      <c r="H115" s="10">
        <f>H113+H114</f>
        <v>0</v>
      </c>
      <c r="I115" s="159">
        <f>I113+I114</f>
        <v>0</v>
      </c>
    </row>
    <row r="116" ht="4.5" customHeight="1"/>
    <row r="117" spans="1:9" ht="45">
      <c r="A117" s="6" t="s">
        <v>40</v>
      </c>
      <c r="B117" s="186" t="s">
        <v>100</v>
      </c>
      <c r="C117" s="187"/>
      <c r="D117" s="187"/>
      <c r="E117" s="187"/>
      <c r="F117" s="187"/>
      <c r="G117" s="188"/>
      <c r="H117" s="6" t="s">
        <v>23</v>
      </c>
      <c r="I117" s="6" t="s">
        <v>24</v>
      </c>
    </row>
    <row r="118" spans="1:9" ht="15" customHeight="1">
      <c r="A118" s="160">
        <v>1</v>
      </c>
      <c r="B118" s="189" t="s">
        <v>100</v>
      </c>
      <c r="C118" s="190"/>
      <c r="D118" s="190"/>
      <c r="E118" s="190"/>
      <c r="F118" s="190"/>
      <c r="G118" s="191"/>
      <c r="H118" s="7">
        <f>I118/I123</f>
        <v>0</v>
      </c>
      <c r="I118" s="8">
        <v>0</v>
      </c>
    </row>
    <row r="119" spans="1:12" ht="15" customHeight="1">
      <c r="A119" s="205" t="s">
        <v>101</v>
      </c>
      <c r="B119" s="206"/>
      <c r="C119" s="206"/>
      <c r="D119" s="206"/>
      <c r="E119" s="206"/>
      <c r="F119" s="206"/>
      <c r="G119" s="207"/>
      <c r="H119" s="10">
        <f>H118</f>
        <v>0</v>
      </c>
      <c r="I119" s="159">
        <f>I118</f>
        <v>0</v>
      </c>
      <c r="J119" s="9"/>
      <c r="K119" s="9"/>
      <c r="L119" s="1"/>
    </row>
    <row r="120" spans="1:9" ht="4.5" customHeight="1">
      <c r="A120" s="18"/>
      <c r="B120" s="18"/>
      <c r="C120" s="18"/>
      <c r="D120" s="18"/>
      <c r="E120" s="18"/>
      <c r="F120" s="18"/>
      <c r="G120" s="18"/>
      <c r="H120" s="19"/>
      <c r="I120" s="20"/>
    </row>
    <row r="121" spans="1:12" ht="39" customHeight="1">
      <c r="A121" s="232" t="s">
        <v>102</v>
      </c>
      <c r="B121" s="232"/>
      <c r="C121" s="232"/>
      <c r="D121" s="232"/>
      <c r="E121" s="232"/>
      <c r="F121" s="35">
        <v>0.18</v>
      </c>
      <c r="G121" s="36">
        <f>I123*F121</f>
        <v>128.22209193961453</v>
      </c>
      <c r="H121" s="37" t="s">
        <v>87</v>
      </c>
      <c r="I121" s="38">
        <f>I79</f>
        <v>23.92442857142857</v>
      </c>
      <c r="L121" s="1"/>
    </row>
    <row r="122" spans="1:12" s="41" customFormat="1" ht="16.5" customHeight="1">
      <c r="A122" s="229" t="s">
        <v>88</v>
      </c>
      <c r="B122" s="229"/>
      <c r="C122" s="161" t="s">
        <v>89</v>
      </c>
      <c r="D122" s="161" t="s">
        <v>90</v>
      </c>
      <c r="E122" s="161" t="s">
        <v>91</v>
      </c>
      <c r="F122" s="161" t="s">
        <v>92</v>
      </c>
      <c r="G122" s="161" t="s">
        <v>93</v>
      </c>
      <c r="H122" s="37" t="s">
        <v>94</v>
      </c>
      <c r="I122" s="39" t="s">
        <v>95</v>
      </c>
      <c r="J122" s="40"/>
      <c r="L122" s="40"/>
    </row>
    <row r="123" spans="1:12" ht="16.5" customHeight="1">
      <c r="A123" s="230">
        <f>I39</f>
        <v>320.07823469387756</v>
      </c>
      <c r="B123" s="230"/>
      <c r="C123" s="162">
        <f>I50</f>
        <v>117.78879036734696</v>
      </c>
      <c r="D123" s="162">
        <f>I62</f>
        <v>78.96970206367347</v>
      </c>
      <c r="E123" s="162">
        <f>I69</f>
        <v>11.893146966520408</v>
      </c>
      <c r="F123" s="162">
        <f>I73</f>
        <v>29.060850359431843</v>
      </c>
      <c r="G123" s="162">
        <f>I81</f>
        <v>178.47865934065936</v>
      </c>
      <c r="H123" s="162">
        <f>A123+C123+D123+E123+F123+G123</f>
        <v>736.2693837915094</v>
      </c>
      <c r="I123" s="162">
        <f>H123-I121</f>
        <v>712.3449552200808</v>
      </c>
      <c r="J123" s="9"/>
      <c r="L123" s="1"/>
    </row>
    <row r="124" ht="4.5" customHeight="1"/>
    <row r="125" spans="1:9" ht="12">
      <c r="A125" s="219" t="s">
        <v>103</v>
      </c>
      <c r="B125" s="219"/>
      <c r="C125" s="219"/>
      <c r="D125" s="219"/>
      <c r="E125" s="219"/>
      <c r="F125" s="219"/>
      <c r="G125" s="219"/>
      <c r="H125" s="27">
        <f>H105+H115+H119</f>
        <v>0</v>
      </c>
      <c r="I125" s="28">
        <f>I105+I115+I119</f>
        <v>0</v>
      </c>
    </row>
    <row r="126" ht="4.5" customHeight="1"/>
    <row r="127" spans="1:9" ht="11.25">
      <c r="A127" s="185" t="s">
        <v>104</v>
      </c>
      <c r="B127" s="185"/>
      <c r="C127" s="185"/>
      <c r="D127" s="185"/>
      <c r="E127" s="185"/>
      <c r="F127" s="185"/>
      <c r="G127" s="185"/>
      <c r="H127" s="185"/>
      <c r="I127" s="185"/>
    </row>
    <row r="128" spans="1:15" ht="45">
      <c r="A128" s="6" t="s">
        <v>21</v>
      </c>
      <c r="B128" s="186" t="s">
        <v>105</v>
      </c>
      <c r="C128" s="187"/>
      <c r="D128" s="187"/>
      <c r="E128" s="187"/>
      <c r="F128" s="187"/>
      <c r="G128" s="188"/>
      <c r="H128" s="6" t="s">
        <v>23</v>
      </c>
      <c r="I128" s="6" t="s">
        <v>24</v>
      </c>
      <c r="K128"/>
      <c r="L128"/>
      <c r="M128"/>
      <c r="N128"/>
      <c r="O128"/>
    </row>
    <row r="129" spans="1:9" ht="15" customHeight="1">
      <c r="A129" s="160">
        <v>1</v>
      </c>
      <c r="B129" s="189" t="s">
        <v>106</v>
      </c>
      <c r="C129" s="190"/>
      <c r="D129" s="190"/>
      <c r="E129" s="190"/>
      <c r="F129" s="190"/>
      <c r="G129" s="191"/>
      <c r="H129" s="7">
        <f>I129/$I$95</f>
        <v>0.018591549295774647</v>
      </c>
      <c r="I129" s="8">
        <f>($D$139/$E$140)*G139</f>
        <v>13.688388543729475</v>
      </c>
    </row>
    <row r="130" spans="1:9" ht="15" customHeight="1">
      <c r="A130" s="160">
        <v>2</v>
      </c>
      <c r="B130" s="189" t="s">
        <v>107</v>
      </c>
      <c r="C130" s="190"/>
      <c r="D130" s="190"/>
      <c r="E130" s="190"/>
      <c r="F130" s="190"/>
      <c r="G130" s="191"/>
      <c r="H130" s="7">
        <f>I130/$I$95</f>
        <v>0.0856338028169014</v>
      </c>
      <c r="I130" s="8">
        <f>($D$139/$E$140)*G140</f>
        <v>63.04954723172364</v>
      </c>
    </row>
    <row r="131" spans="1:9" ht="15" customHeight="1">
      <c r="A131" s="160">
        <v>3</v>
      </c>
      <c r="B131" s="189" t="s">
        <v>9</v>
      </c>
      <c r="C131" s="190"/>
      <c r="D131" s="190"/>
      <c r="E131" s="190"/>
      <c r="F131" s="190"/>
      <c r="G131" s="191"/>
      <c r="H131" s="7">
        <f>I131/$I$95</f>
        <v>0.022535211267605635</v>
      </c>
      <c r="I131" s="8">
        <f>($D$139/$E$140)*G141</f>
        <v>16.591986113611487</v>
      </c>
    </row>
    <row r="132" spans="1:9" ht="15" customHeight="1">
      <c r="A132" s="160">
        <v>4</v>
      </c>
      <c r="B132" s="189" t="s">
        <v>108</v>
      </c>
      <c r="C132" s="190"/>
      <c r="D132" s="190"/>
      <c r="E132" s="190"/>
      <c r="F132" s="190"/>
      <c r="G132" s="191"/>
      <c r="H132" s="7">
        <f>I132/$I$95</f>
        <v>0</v>
      </c>
      <c r="I132" s="8">
        <f>($D$139/$E$140)*G142</f>
        <v>0</v>
      </c>
    </row>
    <row r="133" spans="1:9" ht="15" customHeight="1">
      <c r="A133" s="160">
        <v>5</v>
      </c>
      <c r="B133" s="189" t="s">
        <v>85</v>
      </c>
      <c r="C133" s="190"/>
      <c r="D133" s="190"/>
      <c r="E133" s="190"/>
      <c r="F133" s="190"/>
      <c r="G133" s="191"/>
      <c r="H133" s="7">
        <f>I133/$I$95</f>
        <v>0</v>
      </c>
      <c r="I133" s="8">
        <v>0</v>
      </c>
    </row>
    <row r="134" spans="1:9" ht="15" customHeight="1">
      <c r="A134" s="205" t="s">
        <v>109</v>
      </c>
      <c r="B134" s="206"/>
      <c r="C134" s="206"/>
      <c r="D134" s="206"/>
      <c r="E134" s="206"/>
      <c r="F134" s="206"/>
      <c r="G134" s="207"/>
      <c r="H134" s="10">
        <f>H129+H130+H131+H132+H133</f>
        <v>0.1267605633802817</v>
      </c>
      <c r="I134" s="159">
        <f>I129+I130+I131+I132+I133</f>
        <v>93.32992188906461</v>
      </c>
    </row>
    <row r="135" spans="1:19" ht="11.25" customHeight="1">
      <c r="A135" s="13" t="s">
        <v>110</v>
      </c>
      <c r="B135" s="210" t="s">
        <v>111</v>
      </c>
      <c r="C135" s="210"/>
      <c r="D135" s="210"/>
      <c r="E135" s="210"/>
      <c r="F135" s="210"/>
      <c r="G135" s="210"/>
      <c r="H135" s="210"/>
      <c r="I135" s="210"/>
      <c r="K135"/>
      <c r="L135"/>
      <c r="M135"/>
      <c r="N135"/>
      <c r="O135"/>
      <c r="P135"/>
      <c r="Q135"/>
      <c r="R135"/>
      <c r="S135"/>
    </row>
    <row r="136" spans="1:19" ht="20.25" customHeight="1">
      <c r="A136" s="13" t="s">
        <v>112</v>
      </c>
      <c r="B136" s="240" t="s">
        <v>113</v>
      </c>
      <c r="C136" s="240"/>
      <c r="D136" s="240"/>
      <c r="E136" s="240"/>
      <c r="F136" s="240"/>
      <c r="G136" s="240"/>
      <c r="H136" s="240"/>
      <c r="I136" s="240"/>
      <c r="K136"/>
      <c r="L136"/>
      <c r="M136"/>
      <c r="N136"/>
      <c r="O136"/>
      <c r="P136"/>
      <c r="Q136"/>
      <c r="R136"/>
      <c r="S136"/>
    </row>
    <row r="137" spans="1:9" ht="13.5" customHeight="1">
      <c r="A137" s="241" t="s">
        <v>114</v>
      </c>
      <c r="B137" s="241"/>
      <c r="C137" s="241"/>
      <c r="D137" s="241"/>
      <c r="E137" s="241"/>
      <c r="F137" s="241"/>
      <c r="G137" s="241"/>
      <c r="H137" s="241"/>
      <c r="I137" s="241"/>
    </row>
    <row r="138" spans="1:9" ht="13.5" customHeight="1">
      <c r="A138" s="242" t="s">
        <v>115</v>
      </c>
      <c r="B138" s="242"/>
      <c r="C138" s="160" t="s">
        <v>116</v>
      </c>
      <c r="D138" s="183" t="s">
        <v>117</v>
      </c>
      <c r="E138" s="184"/>
      <c r="F138" s="160" t="s">
        <v>118</v>
      </c>
      <c r="G138" s="42" t="s">
        <v>119</v>
      </c>
      <c r="H138" s="183" t="s">
        <v>120</v>
      </c>
      <c r="I138" s="183"/>
    </row>
    <row r="139" spans="1:10" ht="13.5" customHeight="1">
      <c r="A139" s="233">
        <f>I95</f>
        <v>736.2693837915097</v>
      </c>
      <c r="B139" s="234"/>
      <c r="C139" s="8">
        <f>I125</f>
        <v>0</v>
      </c>
      <c r="D139" s="235">
        <f>A139+C139</f>
        <v>736.2693837915097</v>
      </c>
      <c r="E139" s="236"/>
      <c r="F139" s="160" t="s">
        <v>106</v>
      </c>
      <c r="G139" s="43">
        <v>0.0165</v>
      </c>
      <c r="H139" s="237">
        <v>0.0065</v>
      </c>
      <c r="I139" s="237"/>
      <c r="J139" s="9"/>
    </row>
    <row r="140" spans="1:9" ht="13.5" customHeight="1">
      <c r="A140" s="238" t="s">
        <v>121</v>
      </c>
      <c r="B140" s="238"/>
      <c r="C140" s="42">
        <v>1</v>
      </c>
      <c r="D140" s="44">
        <f>G143/1</f>
        <v>0.1125</v>
      </c>
      <c r="E140" s="45">
        <f>C140-D140</f>
        <v>0.8875</v>
      </c>
      <c r="F140" s="160" t="s">
        <v>107</v>
      </c>
      <c r="G140" s="43">
        <v>0.076</v>
      </c>
      <c r="H140" s="237">
        <v>0.03</v>
      </c>
      <c r="I140" s="237"/>
    </row>
    <row r="141" spans="1:9" ht="13.5" customHeight="1">
      <c r="A141" s="239" t="s">
        <v>136</v>
      </c>
      <c r="B141" s="239"/>
      <c r="C141" s="160">
        <v>1</v>
      </c>
      <c r="D141" s="46">
        <f>H143</f>
        <v>0.056499999999999995</v>
      </c>
      <c r="E141" s="47">
        <f>C141-D141</f>
        <v>0.9435</v>
      </c>
      <c r="F141" s="160" t="s">
        <v>9</v>
      </c>
      <c r="G141" s="43">
        <f>I11</f>
        <v>0.02</v>
      </c>
      <c r="H141" s="237">
        <f>I11</f>
        <v>0.02</v>
      </c>
      <c r="I141" s="237"/>
    </row>
    <row r="142" spans="1:9" ht="13.5" customHeight="1">
      <c r="A142" s="239" t="s">
        <v>229</v>
      </c>
      <c r="B142" s="239"/>
      <c r="C142" s="160">
        <v>1</v>
      </c>
      <c r="D142" s="120">
        <v>0.09</v>
      </c>
      <c r="E142" s="121">
        <f>C142-D142</f>
        <v>0.91</v>
      </c>
      <c r="F142" s="160" t="s">
        <v>122</v>
      </c>
      <c r="G142" s="43">
        <v>0</v>
      </c>
      <c r="H142" s="237">
        <v>0</v>
      </c>
      <c r="I142" s="237"/>
    </row>
    <row r="143" spans="1:9" ht="18" customHeight="1">
      <c r="A143" s="129" t="s">
        <v>123</v>
      </c>
      <c r="B143" s="247" t="s">
        <v>230</v>
      </c>
      <c r="C143" s="247"/>
      <c r="D143" s="247"/>
      <c r="E143" s="247"/>
      <c r="F143" s="168" t="s">
        <v>124</v>
      </c>
      <c r="G143" s="48">
        <f>SUM(G139:G142)</f>
        <v>0.1125</v>
      </c>
      <c r="H143" s="248">
        <f>SUM(H139:I142)</f>
        <v>0.056499999999999995</v>
      </c>
      <c r="I143" s="248"/>
    </row>
    <row r="144" spans="1:9" ht="4.5" customHeight="1">
      <c r="A144" s="49"/>
      <c r="B144" s="249"/>
      <c r="C144" s="249"/>
      <c r="D144" s="249"/>
      <c r="E144" s="249"/>
      <c r="F144" s="249"/>
      <c r="G144" s="249"/>
      <c r="H144" s="249"/>
      <c r="I144" s="249"/>
    </row>
    <row r="145" spans="1:9" ht="12">
      <c r="A145" s="219" t="s">
        <v>125</v>
      </c>
      <c r="B145" s="219"/>
      <c r="C145" s="219"/>
      <c r="D145" s="219"/>
      <c r="E145" s="219"/>
      <c r="F145" s="219"/>
      <c r="G145" s="219"/>
      <c r="H145" s="27">
        <f>H134</f>
        <v>0.1267605633802817</v>
      </c>
      <c r="I145" s="28">
        <f>I134</f>
        <v>93.32992188906461</v>
      </c>
    </row>
    <row r="146" ht="4.5" customHeight="1"/>
    <row r="147" spans="1:9" ht="11.25">
      <c r="A147" s="243" t="s">
        <v>126</v>
      </c>
      <c r="B147" s="243"/>
      <c r="C147" s="243"/>
      <c r="D147" s="243"/>
      <c r="E147" s="243"/>
      <c r="F147" s="243"/>
      <c r="G147" s="243"/>
      <c r="H147" s="243"/>
      <c r="I147" s="243"/>
    </row>
    <row r="148" spans="1:9" ht="11.25">
      <c r="A148" s="185" t="s">
        <v>20</v>
      </c>
      <c r="B148" s="185"/>
      <c r="C148" s="185"/>
      <c r="D148" s="185"/>
      <c r="E148" s="185"/>
      <c r="F148" s="185"/>
      <c r="G148" s="185"/>
      <c r="H148" s="185"/>
      <c r="I148" s="185"/>
    </row>
    <row r="149" spans="1:9" ht="15" customHeight="1">
      <c r="A149" s="160">
        <v>1</v>
      </c>
      <c r="B149" s="189" t="s">
        <v>219</v>
      </c>
      <c r="C149" s="190"/>
      <c r="D149" s="190"/>
      <c r="E149" s="190"/>
      <c r="F149" s="190"/>
      <c r="G149" s="191"/>
      <c r="H149" s="7">
        <f>I149/$G$166</f>
        <v>0.38582268873923004</v>
      </c>
      <c r="I149" s="50">
        <f>I39</f>
        <v>320.07823469387756</v>
      </c>
    </row>
    <row r="150" spans="1:9" ht="15" customHeight="1">
      <c r="A150" s="160">
        <v>2</v>
      </c>
      <c r="B150" s="189" t="s">
        <v>127</v>
      </c>
      <c r="C150" s="190"/>
      <c r="D150" s="190"/>
      <c r="E150" s="190"/>
      <c r="F150" s="190"/>
      <c r="G150" s="191"/>
      <c r="H150" s="7">
        <f>I150/$G$166</f>
        <v>0.2865389208130565</v>
      </c>
      <c r="I150" s="50">
        <f>I50+I62+I69+I73</f>
        <v>237.7124897569727</v>
      </c>
    </row>
    <row r="151" spans="1:9" ht="15" customHeight="1">
      <c r="A151" s="160">
        <v>3</v>
      </c>
      <c r="B151" s="201" t="s">
        <v>220</v>
      </c>
      <c r="C151" s="201"/>
      <c r="D151" s="201"/>
      <c r="E151" s="201"/>
      <c r="F151" s="201"/>
      <c r="G151" s="201"/>
      <c r="H151" s="7">
        <f>I151/$G$166</f>
        <v>0.21513839044771343</v>
      </c>
      <c r="I151" s="50">
        <f>I81</f>
        <v>178.47865934065936</v>
      </c>
    </row>
    <row r="152" spans="1:10" s="12" customFormat="1" ht="15" customHeight="1">
      <c r="A152" s="244" t="s">
        <v>128</v>
      </c>
      <c r="B152" s="245"/>
      <c r="C152" s="245"/>
      <c r="D152" s="245"/>
      <c r="E152" s="245"/>
      <c r="F152" s="245"/>
      <c r="G152" s="246"/>
      <c r="H152" s="27">
        <f>H149+H150+H151</f>
        <v>0.8875</v>
      </c>
      <c r="I152" s="28">
        <f>I149+I150+I151</f>
        <v>736.2693837915097</v>
      </c>
      <c r="J152" s="51"/>
    </row>
    <row r="153" ht="4.5" customHeight="1"/>
    <row r="154" spans="1:9" ht="11.25">
      <c r="A154" s="185" t="s">
        <v>80</v>
      </c>
      <c r="B154" s="185"/>
      <c r="C154" s="185"/>
      <c r="D154" s="185"/>
      <c r="E154" s="185"/>
      <c r="F154" s="185"/>
      <c r="G154" s="185"/>
      <c r="H154" s="185"/>
      <c r="I154" s="185"/>
    </row>
    <row r="155" spans="1:9" ht="15" customHeight="1">
      <c r="A155" s="160">
        <v>1</v>
      </c>
      <c r="B155" s="189" t="s">
        <v>221</v>
      </c>
      <c r="C155" s="190"/>
      <c r="D155" s="190"/>
      <c r="E155" s="190"/>
      <c r="F155" s="190"/>
      <c r="G155" s="191"/>
      <c r="H155" s="7">
        <f>I155/$G$166</f>
        <v>0</v>
      </c>
      <c r="I155" s="8">
        <f>I105</f>
        <v>0</v>
      </c>
    </row>
    <row r="156" spans="1:9" ht="15" customHeight="1">
      <c r="A156" s="160">
        <v>2</v>
      </c>
      <c r="B156" s="189" t="s">
        <v>222</v>
      </c>
      <c r="C156" s="190"/>
      <c r="D156" s="190"/>
      <c r="E156" s="190"/>
      <c r="F156" s="190"/>
      <c r="G156" s="191"/>
      <c r="H156" s="7">
        <f>I156/$G$166</f>
        <v>0</v>
      </c>
      <c r="I156" s="8">
        <f>I115</f>
        <v>0</v>
      </c>
    </row>
    <row r="157" spans="1:9" ht="15" customHeight="1">
      <c r="A157" s="160">
        <v>3</v>
      </c>
      <c r="B157" s="189" t="s">
        <v>223</v>
      </c>
      <c r="C157" s="190"/>
      <c r="D157" s="190"/>
      <c r="E157" s="190"/>
      <c r="F157" s="190"/>
      <c r="G157" s="191"/>
      <c r="H157" s="7">
        <f>I157/$G$166</f>
        <v>0</v>
      </c>
      <c r="I157" s="8">
        <f>I119</f>
        <v>0</v>
      </c>
    </row>
    <row r="158" spans="1:9" ht="15" customHeight="1">
      <c r="A158" s="244" t="s">
        <v>129</v>
      </c>
      <c r="B158" s="245"/>
      <c r="C158" s="245"/>
      <c r="D158" s="245"/>
      <c r="E158" s="245"/>
      <c r="F158" s="245"/>
      <c r="G158" s="246"/>
      <c r="H158" s="27">
        <f>H155+H156+H157</f>
        <v>0</v>
      </c>
      <c r="I158" s="28">
        <f>I155+I156+I157</f>
        <v>0</v>
      </c>
    </row>
    <row r="159" ht="4.5" customHeight="1"/>
    <row r="160" spans="1:9" ht="11.25">
      <c r="A160" s="185" t="s">
        <v>104</v>
      </c>
      <c r="B160" s="185"/>
      <c r="C160" s="185"/>
      <c r="D160" s="185"/>
      <c r="E160" s="185"/>
      <c r="F160" s="185"/>
      <c r="G160" s="185"/>
      <c r="H160" s="185"/>
      <c r="I160" s="185"/>
    </row>
    <row r="161" spans="1:9" ht="15" customHeight="1">
      <c r="A161" s="160">
        <v>1</v>
      </c>
      <c r="B161" s="189" t="s">
        <v>224</v>
      </c>
      <c r="C161" s="190"/>
      <c r="D161" s="190"/>
      <c r="E161" s="190"/>
      <c r="F161" s="190"/>
      <c r="G161" s="191"/>
      <c r="H161" s="7">
        <f>I161/$G$166</f>
        <v>0.1125</v>
      </c>
      <c r="I161" s="8">
        <f>I134</f>
        <v>93.32992188906461</v>
      </c>
    </row>
    <row r="162" spans="1:11" ht="15" customHeight="1">
      <c r="A162" s="244" t="s">
        <v>130</v>
      </c>
      <c r="B162" s="245"/>
      <c r="C162" s="245"/>
      <c r="D162" s="245"/>
      <c r="E162" s="245"/>
      <c r="F162" s="245"/>
      <c r="G162" s="246"/>
      <c r="H162" s="27">
        <f>H161</f>
        <v>0.1125</v>
      </c>
      <c r="I162" s="28">
        <f>I134</f>
        <v>93.32992188906461</v>
      </c>
      <c r="K162" s="52"/>
    </row>
    <row r="163" ht="4.5" customHeight="1"/>
    <row r="164" spans="1:9" ht="11.25">
      <c r="A164" s="253" t="s">
        <v>126</v>
      </c>
      <c r="B164" s="253"/>
      <c r="C164" s="253"/>
      <c r="D164" s="253"/>
      <c r="E164" s="253"/>
      <c r="F164" s="253"/>
      <c r="G164" s="253"/>
      <c r="H164" s="253"/>
      <c r="I164" s="253"/>
    </row>
    <row r="165" spans="1:9" ht="45">
      <c r="A165" s="254" t="s">
        <v>131</v>
      </c>
      <c r="B165" s="254"/>
      <c r="C165" s="254"/>
      <c r="D165" s="254"/>
      <c r="E165" s="254"/>
      <c r="F165" s="254"/>
      <c r="G165" s="157" t="s">
        <v>132</v>
      </c>
      <c r="H165" s="157" t="s">
        <v>133</v>
      </c>
      <c r="I165" s="157" t="s">
        <v>134</v>
      </c>
    </row>
    <row r="166" spans="1:9" ht="11.25" customHeight="1">
      <c r="A166" s="255" t="str">
        <f>D5</f>
        <v>Supervisor - Agente de Proteção da Aviação Civil</v>
      </c>
      <c r="B166" s="256"/>
      <c r="C166" s="256"/>
      <c r="D166" s="256"/>
      <c r="E166" s="256"/>
      <c r="F166" s="257"/>
      <c r="G166" s="53">
        <f>I152+I158+I162</f>
        <v>829.5993056805743</v>
      </c>
      <c r="H166" s="157">
        <v>1</v>
      </c>
      <c r="I166" s="53">
        <f>G166*H166</f>
        <v>829.5993056805743</v>
      </c>
    </row>
    <row r="167" spans="1:9" ht="11.25">
      <c r="A167" s="255"/>
      <c r="B167" s="256"/>
      <c r="C167" s="256"/>
      <c r="D167" s="256"/>
      <c r="E167" s="256"/>
      <c r="F167" s="257"/>
      <c r="G167" s="157"/>
      <c r="H167" s="157"/>
      <c r="I167" s="53"/>
    </row>
    <row r="168" spans="1:10" s="12" customFormat="1" ht="12">
      <c r="A168" s="250" t="s">
        <v>225</v>
      </c>
      <c r="B168" s="251"/>
      <c r="C168" s="251"/>
      <c r="D168" s="251"/>
      <c r="E168" s="251"/>
      <c r="F168" s="251"/>
      <c r="G168" s="251"/>
      <c r="H168" s="252"/>
      <c r="I168" s="54">
        <f>I166+I167</f>
        <v>829.5993056805743</v>
      </c>
      <c r="J168" s="51"/>
    </row>
  </sheetData>
  <sheetProtection/>
  <mergeCells count="155">
    <mergeCell ref="A168:H168"/>
    <mergeCell ref="A22:F23"/>
    <mergeCell ref="G22:G23"/>
    <mergeCell ref="K22:P23"/>
    <mergeCell ref="A24:F25"/>
    <mergeCell ref="G24:G25"/>
    <mergeCell ref="B31:G31"/>
    <mergeCell ref="B32:G32"/>
    <mergeCell ref="B33:G33"/>
    <mergeCell ref="B161:G161"/>
    <mergeCell ref="A162:G162"/>
    <mergeCell ref="A164:I164"/>
    <mergeCell ref="A165:F165"/>
    <mergeCell ref="A166:F166"/>
    <mergeCell ref="A167:F167"/>
    <mergeCell ref="A154:I154"/>
    <mergeCell ref="B155:G155"/>
    <mergeCell ref="B156:G156"/>
    <mergeCell ref="B157:G157"/>
    <mergeCell ref="A158:G158"/>
    <mergeCell ref="A160:I160"/>
    <mergeCell ref="A147:I147"/>
    <mergeCell ref="A148:I148"/>
    <mergeCell ref="B149:G149"/>
    <mergeCell ref="B150:G150"/>
    <mergeCell ref="B151:G151"/>
    <mergeCell ref="A152:G152"/>
    <mergeCell ref="A142:B142"/>
    <mergeCell ref="H142:I142"/>
    <mergeCell ref="B143:E143"/>
    <mergeCell ref="H143:I143"/>
    <mergeCell ref="B144:I144"/>
    <mergeCell ref="A145:G145"/>
    <mergeCell ref="A139:B139"/>
    <mergeCell ref="D139:E139"/>
    <mergeCell ref="H139:I139"/>
    <mergeCell ref="A140:B140"/>
    <mergeCell ref="H140:I140"/>
    <mergeCell ref="A141:B141"/>
    <mergeCell ref="H141:I141"/>
    <mergeCell ref="B135:I135"/>
    <mergeCell ref="B136:I136"/>
    <mergeCell ref="A137:I137"/>
    <mergeCell ref="A138:B138"/>
    <mergeCell ref="D138:E138"/>
    <mergeCell ref="H138:I138"/>
    <mergeCell ref="B129:G129"/>
    <mergeCell ref="B130:G130"/>
    <mergeCell ref="B131:G131"/>
    <mergeCell ref="B132:G132"/>
    <mergeCell ref="B133:G133"/>
    <mergeCell ref="A134:G134"/>
    <mergeCell ref="A121:E121"/>
    <mergeCell ref="A122:B122"/>
    <mergeCell ref="A123:B123"/>
    <mergeCell ref="A125:G125"/>
    <mergeCell ref="A127:I127"/>
    <mergeCell ref="B128:G128"/>
    <mergeCell ref="B113:G113"/>
    <mergeCell ref="B114:G114"/>
    <mergeCell ref="A115:G115"/>
    <mergeCell ref="B117:G117"/>
    <mergeCell ref="B118:G118"/>
    <mergeCell ref="A119:G119"/>
    <mergeCell ref="B106:I106"/>
    <mergeCell ref="A108:E108"/>
    <mergeCell ref="A109:B109"/>
    <mergeCell ref="A110:B110"/>
    <mergeCell ref="B111:I111"/>
    <mergeCell ref="B112:G112"/>
    <mergeCell ref="B100:G100"/>
    <mergeCell ref="B101:G101"/>
    <mergeCell ref="B102:G102"/>
    <mergeCell ref="B103:G103"/>
    <mergeCell ref="B104:G104"/>
    <mergeCell ref="A105:G105"/>
    <mergeCell ref="A93:B93"/>
    <mergeCell ref="C93:D93"/>
    <mergeCell ref="A95:G95"/>
    <mergeCell ref="A97:I97"/>
    <mergeCell ref="B98:G98"/>
    <mergeCell ref="B99:G99"/>
    <mergeCell ref="A85:B85"/>
    <mergeCell ref="A87:I87"/>
    <mergeCell ref="A88:B88"/>
    <mergeCell ref="A89:B89"/>
    <mergeCell ref="A91:I91"/>
    <mergeCell ref="A92:B92"/>
    <mergeCell ref="C92:D92"/>
    <mergeCell ref="B78:G78"/>
    <mergeCell ref="B79:G79"/>
    <mergeCell ref="B80:G80"/>
    <mergeCell ref="A81:G81"/>
    <mergeCell ref="A83:I83"/>
    <mergeCell ref="A84:B84"/>
    <mergeCell ref="A69:G69"/>
    <mergeCell ref="B71:G71"/>
    <mergeCell ref="B72:G72"/>
    <mergeCell ref="A73:G73"/>
    <mergeCell ref="A75:G75"/>
    <mergeCell ref="B77:G77"/>
    <mergeCell ref="B63:I63"/>
    <mergeCell ref="B64:I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A62:G62"/>
    <mergeCell ref="A51:I51"/>
    <mergeCell ref="A52:I52"/>
    <mergeCell ref="B53:G53"/>
    <mergeCell ref="B54:G54"/>
    <mergeCell ref="B55:G55"/>
    <mergeCell ref="B56:G56"/>
    <mergeCell ref="B45:G45"/>
    <mergeCell ref="B46:G46"/>
    <mergeCell ref="B47:G47"/>
    <mergeCell ref="B48:G48"/>
    <mergeCell ref="B49:G49"/>
    <mergeCell ref="A50:G50"/>
    <mergeCell ref="B38:G38"/>
    <mergeCell ref="A39:G39"/>
    <mergeCell ref="B41:G41"/>
    <mergeCell ref="B42:G42"/>
    <mergeCell ref="B43:G43"/>
    <mergeCell ref="B44:G44"/>
    <mergeCell ref="B30:G30"/>
    <mergeCell ref="B34:G34"/>
    <mergeCell ref="B35:G35"/>
    <mergeCell ref="A36:A37"/>
    <mergeCell ref="B36:G36"/>
    <mergeCell ref="B37:G37"/>
    <mergeCell ref="A17:F20"/>
    <mergeCell ref="G17:G20"/>
    <mergeCell ref="A21:F21"/>
    <mergeCell ref="A26:F26"/>
    <mergeCell ref="A28:I28"/>
    <mergeCell ref="B29:G29"/>
    <mergeCell ref="G6:G9"/>
    <mergeCell ref="A10:F10"/>
    <mergeCell ref="A11:F11"/>
    <mergeCell ref="A12:F12"/>
    <mergeCell ref="A13:F16"/>
    <mergeCell ref="G13:G16"/>
    <mergeCell ref="A1:I1"/>
    <mergeCell ref="A2:B2"/>
    <mergeCell ref="C2:D2"/>
    <mergeCell ref="E2:I2"/>
    <mergeCell ref="A3:B3"/>
    <mergeCell ref="G5:H5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71" r:id="rId3"/>
  <rowBreaks count="2" manualBreakCount="2">
    <brk id="64" max="8" man="1"/>
    <brk id="120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19.7109375" style="0" bestFit="1" customWidth="1"/>
    <col min="2" max="2" width="26.8515625" style="0" bestFit="1" customWidth="1"/>
    <col min="3" max="3" width="17.28125" style="0" customWidth="1"/>
    <col min="4" max="4" width="16.140625" style="0" customWidth="1"/>
    <col min="5" max="5" width="11.57421875" style="0" customWidth="1"/>
    <col min="6" max="6" width="15.00390625" style="0" customWidth="1"/>
  </cols>
  <sheetData>
    <row r="2" spans="1:6" ht="15">
      <c r="A2" s="263" t="s">
        <v>235</v>
      </c>
      <c r="B2" s="263"/>
      <c r="C2" s="263"/>
      <c r="D2" s="263"/>
      <c r="E2" s="263"/>
      <c r="F2" s="263"/>
    </row>
    <row r="3" spans="1:6" ht="15">
      <c r="A3" s="137" t="s">
        <v>231</v>
      </c>
      <c r="B3" s="138" t="s">
        <v>236</v>
      </c>
      <c r="C3" s="138" t="s">
        <v>257</v>
      </c>
      <c r="D3" s="138" t="s">
        <v>70</v>
      </c>
      <c r="E3" s="138" t="s">
        <v>232</v>
      </c>
      <c r="F3" s="138" t="s">
        <v>233</v>
      </c>
    </row>
    <row r="4" spans="1:6" ht="15">
      <c r="A4" s="131" t="s">
        <v>250</v>
      </c>
      <c r="B4" s="131" t="s">
        <v>252</v>
      </c>
      <c r="C4" s="132" t="s">
        <v>258</v>
      </c>
      <c r="D4" s="134">
        <f>'1APAC '!I160+'2APAC  Domingos'!I160</f>
        <v>4116.355450798006</v>
      </c>
      <c r="E4" s="132">
        <v>8</v>
      </c>
      <c r="F4" s="134">
        <f>D4*E4</f>
        <v>32930.84360638405</v>
      </c>
    </row>
    <row r="5" spans="1:6" ht="15">
      <c r="A5" s="131" t="s">
        <v>250</v>
      </c>
      <c r="B5" s="131" t="s">
        <v>252</v>
      </c>
      <c r="C5" s="132" t="s">
        <v>259</v>
      </c>
      <c r="D5" s="134">
        <f>'5APAC noturno'!I166+'6APAC  Domingos noturno'!I166</f>
        <v>4517.323341363605</v>
      </c>
      <c r="E5" s="132">
        <v>5</v>
      </c>
      <c r="F5" s="134">
        <f>D5*E5</f>
        <v>22586.616706818026</v>
      </c>
    </row>
    <row r="6" spans="1:6" ht="15">
      <c r="A6" s="131" t="s">
        <v>251</v>
      </c>
      <c r="B6" s="131" t="s">
        <v>252</v>
      </c>
      <c r="C6" s="132" t="s">
        <v>258</v>
      </c>
      <c r="D6" s="134">
        <f>3Supervisor!I161+'4Supervisor Domingos'!I161</f>
        <v>5182.271558709195</v>
      </c>
      <c r="E6" s="132">
        <v>2</v>
      </c>
      <c r="F6" s="134">
        <f>D6*E6</f>
        <v>10364.54311741839</v>
      </c>
    </row>
    <row r="7" spans="1:6" ht="15">
      <c r="A7" s="131" t="s">
        <v>251</v>
      </c>
      <c r="B7" s="131" t="s">
        <v>252</v>
      </c>
      <c r="C7" s="132" t="s">
        <v>259</v>
      </c>
      <c r="D7" s="134">
        <f>'7Supervisor noturno'!I167+'8Supervisor Domingos noturno'!I168</f>
        <v>5583.239449274795</v>
      </c>
      <c r="E7" s="132">
        <v>1</v>
      </c>
      <c r="F7" s="134">
        <f>D7*E7</f>
        <v>5583.239449274795</v>
      </c>
    </row>
    <row r="8" spans="1:6" ht="15">
      <c r="A8" s="139" t="s">
        <v>124</v>
      </c>
      <c r="B8" s="130" t="s">
        <v>234</v>
      </c>
      <c r="C8" s="130" t="s">
        <v>234</v>
      </c>
      <c r="D8" s="130" t="s">
        <v>234</v>
      </c>
      <c r="E8" s="130">
        <f>SUM(E4:E7)</f>
        <v>16</v>
      </c>
      <c r="F8" s="135">
        <f>SUM(F4:F7)</f>
        <v>71465.24287989526</v>
      </c>
    </row>
    <row r="14" ht="15">
      <c r="A14" s="133"/>
    </row>
  </sheetData>
  <sheetProtection/>
  <mergeCells count="1">
    <mergeCell ref="A2:F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MARCELO DE OLIVEIRA CARRENO</cp:lastModifiedBy>
  <cp:lastPrinted>2018-10-26T14:18:39Z</cp:lastPrinted>
  <dcterms:created xsi:type="dcterms:W3CDTF">2016-07-15T22:05:59Z</dcterms:created>
  <dcterms:modified xsi:type="dcterms:W3CDTF">2018-11-28T16:52:11Z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