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EstaPasta_de_trabalho" defaultThemeVersion="124226"/>
  <bookViews>
    <workbookView xWindow="360" yWindow="45" windowWidth="20730" windowHeight="10545" tabRatio="812" activeTab="0"/>
  </bookViews>
  <sheets>
    <sheet name="Segunda a Sexta" sheetId="181" r:id="rId1"/>
    <sheet name="Segunda a Sábado" sheetId="205" r:id="rId2"/>
    <sheet name="Resumo" sheetId="182" r:id="rId3"/>
    <sheet name="RESUMO_GERAL" sheetId="69" state="hidden" r:id="rId4"/>
    <sheet name="RESSUMO" sheetId="124" state="hidden" r:id="rId5"/>
    <sheet name="RESUMO_GERAL (2)" sheetId="180" state="hidden" r:id="rId6"/>
  </sheets>
  <definedNames>
    <definedName name="_xlnm.Print_Area" localSheetId="3">'RESUMO_GERAL'!$A$1:$H$57</definedName>
    <definedName name="_xlnm.Print_Area" localSheetId="5">'RESUMO_GERAL (2)'!$A$1:$H$57</definedName>
    <definedName name="_xlnm.Print_Area" localSheetId="1">'Segunda a Sábado'!$A$1:$I$164</definedName>
    <definedName name="_xlnm.Print_Area" localSheetId="0">'Segunda a Sexta'!$A$1:$I$156</definedName>
  </definedNames>
  <calcPr calcId="162913"/>
</workbook>
</file>

<file path=xl/comments1.xml><?xml version="1.0" encoding="utf-8"?>
<comments xmlns="http://schemas.openxmlformats.org/spreadsheetml/2006/main">
  <authors>
    <author>Ilete-Kuhn</author>
  </authors>
  <commentList>
    <comment ref="I11" authorId="0">
      <text>
        <r>
          <rPr>
            <b/>
            <sz val="8"/>
            <rFont val="Calibri"/>
            <family val="2"/>
            <scheme val="minor"/>
          </rPr>
          <t>Conforme Art. 21, VIII da Lei Compl 7/73 de Porto Alegre.</t>
        </r>
      </text>
    </commen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comments2.xml><?xml version="1.0" encoding="utf-8"?>
<comments xmlns="http://schemas.openxmlformats.org/spreadsheetml/2006/main">
  <authors>
    <author>JULIANO DOS SANTOS GREVE</author>
    <author>Ilete-Kuhn</author>
  </authors>
  <commentList>
    <comment ref="I11" authorId="0">
      <text>
        <r>
          <rPr>
            <b/>
            <sz val="8"/>
            <rFont val="Segoe UI"/>
            <family val="2"/>
          </rPr>
          <t>Inciso VIII, art. 21 da Lei Complementar 7/73.</t>
        </r>
      </text>
    </comment>
    <comment ref="B139" authorId="1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</commentList>
</comments>
</file>

<file path=xl/sharedStrings.xml><?xml version="1.0" encoding="utf-8"?>
<sst xmlns="http://schemas.openxmlformats.org/spreadsheetml/2006/main" count="692" uniqueCount="264">
  <si>
    <r>
      <t xml:space="preserve">PLANILHA DE CUSTOS E FORMAÇÃO DE PREÇOS DE SERVIÇOS CONTINUADOS </t>
    </r>
    <r>
      <rPr>
        <b/>
        <u val="single"/>
        <sz val="10"/>
        <color rgb="FFFF0000"/>
        <rFont val="Calibri"/>
        <family val="2"/>
        <scheme val="minor"/>
      </rPr>
      <t>COM DEDICAÇÃO EXCLUSIVA</t>
    </r>
    <r>
      <rPr>
        <b/>
        <sz val="8"/>
        <color theme="1"/>
        <rFont val="Calibri"/>
        <family val="2"/>
        <scheme val="minor"/>
      </rPr>
      <t xml:space="preserve"> DE MÃO DE OBRA (ANEXO III - DECRETOS 52.768 de 15.12.2015 e 52.823 de 22.12.2015)</t>
    </r>
  </si>
  <si>
    <t>PROCESSO:</t>
  </si>
  <si>
    <t>LICITAÇÃO/EDITAL</t>
  </si>
  <si>
    <t>ABERTURA:</t>
  </si>
  <si>
    <t>Médio</t>
  </si>
  <si>
    <t>Nº Empregado</t>
  </si>
  <si>
    <t>Máximo</t>
  </si>
  <si>
    <t>Salário Normativo CCT</t>
  </si>
  <si>
    <t>ISSQN</t>
  </si>
  <si>
    <t>PORTO ALEGRE</t>
  </si>
  <si>
    <t>Alíquota</t>
  </si>
  <si>
    <t>Vr. Unitário</t>
  </si>
  <si>
    <t>Dias</t>
  </si>
  <si>
    <t>VT p/dia</t>
  </si>
  <si>
    <t>Desconto</t>
  </si>
  <si>
    <t>CCT</t>
  </si>
  <si>
    <t>VA p/dia</t>
  </si>
  <si>
    <t>Vr. Mensal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</si>
  <si>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</si>
  <si>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</si>
  <si>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</si>
  <si>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</si>
  <si>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</si>
  <si>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</si>
  <si>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</si>
  <si>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theme="1"/>
        <rFont val="Calibri"/>
        <family val="2"/>
        <scheme val="minor"/>
      </rPr>
      <t>(Ver súmula 60 TST)</t>
    </r>
  </si>
  <si>
    <r>
      <t xml:space="preserve">Adicional Periculosidade 30% </t>
    </r>
    <r>
      <rPr>
        <b/>
        <sz val="5"/>
        <color theme="1"/>
        <rFont val="Calibri"/>
        <family val="2"/>
        <scheme val="minor"/>
      </rPr>
      <t>(Ver súmulas 364, 132 e 191 do TST)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</si>
  <si>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</si>
  <si>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</si>
  <si>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</si>
  <si>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theme="1"/>
        <rFont val="Calibri"/>
        <family val="2"/>
        <scheme val="minor"/>
      </rPr>
      <t>(art. 22, inc. I, Lei nº 8.212/91)</t>
    </r>
  </si>
  <si>
    <r>
      <t xml:space="preserve">SESI ou SESC </t>
    </r>
    <r>
      <rPr>
        <b/>
        <sz val="5"/>
        <color theme="1"/>
        <rFont val="Calibri"/>
        <family val="2"/>
        <scheme val="minor"/>
      </rPr>
      <t>(art. 30, Lei nº 8.036/90)</t>
    </r>
  </si>
  <si>
    <r>
      <t xml:space="preserve">SENAI ou SENAC </t>
    </r>
    <r>
      <rPr>
        <b/>
        <sz val="5"/>
        <color theme="1"/>
        <rFont val="Calibri"/>
        <family val="2"/>
        <scheme val="minor"/>
      </rPr>
      <t>(Decreto-Lei nº 2.318/86)</t>
    </r>
  </si>
  <si>
    <r>
      <t xml:space="preserve">INCRA </t>
    </r>
    <r>
      <rPr>
        <b/>
        <sz val="5"/>
        <color theme="1"/>
        <rFont val="Calibri"/>
        <family val="2"/>
        <scheme val="minor"/>
      </rPr>
      <t>(art. 15I, Lei Complementar nº 011/71)</t>
    </r>
  </si>
  <si>
    <r>
      <t xml:space="preserve">SALÁRIO EDUCAÇÃO </t>
    </r>
    <r>
      <rPr>
        <b/>
        <sz val="5"/>
        <color theme="1"/>
        <rFont val="Calibri"/>
        <family val="2"/>
        <scheme val="minor"/>
      </rPr>
      <t>(art. , inc. I, Decreto nº 87.043/82)</t>
    </r>
  </si>
  <si>
    <r>
      <t>FGTS</t>
    </r>
    <r>
      <rPr>
        <b/>
        <sz val="5"/>
        <color theme="1"/>
        <rFont val="Calibri"/>
        <family val="2"/>
        <scheme val="minor"/>
      </rPr>
      <t xml:space="preserve"> (art. 15, Lei nº 8.036/90)</t>
    </r>
  </si>
  <si>
    <r>
      <t xml:space="preserve">SEG. ACIDENTE DO TRABALHO 91%, 2% e 3% </t>
    </r>
    <r>
      <rPr>
        <b/>
        <sz val="5"/>
        <color theme="1"/>
        <rFont val="Calibri"/>
        <family val="2"/>
        <scheme val="minor"/>
      </rPr>
      <t>(art. 22, inc. II, alíneas "b" e "c", da Lei nº 8.212/91)</t>
    </r>
  </si>
  <si>
    <r>
      <t xml:space="preserve">SEBRAE </t>
    </r>
    <r>
      <rPr>
        <b/>
        <sz val="5"/>
        <color theme="1"/>
        <rFont val="Calibri"/>
        <family val="2"/>
        <scheme val="minor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</si>
  <si>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</si>
  <si>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</si>
  <si>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</si>
  <si>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</si>
  <si>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</si>
  <si>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theme="1"/>
        <rFont val="Calibri"/>
        <family val="2"/>
        <scheme val="minor"/>
      </rPr>
      <t xml:space="preserve"> (3)</t>
    </r>
  </si>
  <si>
    <r>
      <t xml:space="preserve">FALTAS LEGAIS </t>
    </r>
    <r>
      <rPr>
        <vertAlign val="superscript"/>
        <sz val="8"/>
        <color theme="1"/>
        <rFont val="Calibri"/>
        <family val="2"/>
        <scheme val="minor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</si>
  <si>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</si>
  <si>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</si>
  <si>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</si>
  <si>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</si>
  <si>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</si>
  <si>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</si>
  <si>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</si>
  <si>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</si>
  <si>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</si>
  <si>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</si>
  <si>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</si>
  <si>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</si>
  <si>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</si>
  <si>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</si>
  <si>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</si>
  <si>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</si>
  <si>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</si>
  <si>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</si>
  <si>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</si>
  <si>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</si>
  <si>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</si>
  <si>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</si>
  <si>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</si>
  <si>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</si>
  <si>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</si>
  <si>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</si>
  <si>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</si>
  <si>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</si>
  <si>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</si>
  <si>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</si>
  <si>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</si>
  <si>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</si>
  <si>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</si>
  <si>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</si>
  <si>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</si>
  <si>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</si>
  <si>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</si>
  <si>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</si>
  <si>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theme="1"/>
        <rFont val="Calibri"/>
        <family val="2"/>
        <scheme val="minor"/>
      </rPr>
      <t xml:space="preserve">(5) </t>
    </r>
  </si>
  <si>
    <t>Seguro de vida</t>
  </si>
  <si>
    <r>
      <t>Mobilização</t>
    </r>
    <r>
      <rPr>
        <vertAlign val="superscript"/>
        <sz val="8"/>
        <color theme="1"/>
        <rFont val="Calibri"/>
        <family val="2"/>
        <scheme val="minor"/>
      </rPr>
      <t xml:space="preserve"> (6)</t>
    </r>
  </si>
  <si>
    <t>Outros (especificar)</t>
  </si>
  <si>
    <t>Total de Despesas Diretas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</si>
  <si>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</si>
  <si>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</si>
  <si>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</si>
  <si>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</si>
  <si>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</si>
  <si>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</si>
  <si>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</si>
  <si>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</si>
  <si>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</si>
  <si>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</si>
  <si>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</si>
  <si>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</si>
  <si>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</si>
  <si>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</si>
  <si>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</si>
  <si>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</si>
  <si>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</si>
  <si>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</si>
  <si>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theme="1"/>
        <rFont val="Calibri"/>
        <family val="2"/>
        <scheme val="minor"/>
      </rPr>
      <t>(7)</t>
    </r>
  </si>
  <si>
    <t>PIS</t>
  </si>
  <si>
    <t>COFINS</t>
  </si>
  <si>
    <r>
      <t xml:space="preserve">SIMPLES </t>
    </r>
    <r>
      <rPr>
        <vertAlign val="superscript"/>
        <sz val="8"/>
        <color theme="1"/>
        <rFont val="Calibri"/>
        <family val="2"/>
        <scheme val="minor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</si>
  <si>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</si>
  <si>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</si>
  <si>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</si>
  <si>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</si>
  <si>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</si>
  <si>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</si>
  <si>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</si>
  <si>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</si>
  <si>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</si>
  <si>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</si>
  <si>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</si>
  <si>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</si>
  <si>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</si>
  <si>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OUTRO</t>
  </si>
  <si>
    <t>(*)</t>
  </si>
  <si>
    <t>TOTAL</t>
  </si>
  <si>
    <t>TOTAL DO MONTANTE C</t>
  </si>
  <si>
    <t>QUADRO RESUMO</t>
  </si>
  <si>
    <t>Encargos Sociais (II + III + IV + V)</t>
  </si>
  <si>
    <t xml:space="preserve">Total do Montante A </t>
  </si>
  <si>
    <t xml:space="preserve">Total do Montante B 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</si>
  <si>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</si>
  <si>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</si>
  <si>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</si>
  <si>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</si>
  <si>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</si>
  <si>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INSALUBRIDADE</t>
  </si>
  <si>
    <t>Coeficiente L. Presumido</t>
  </si>
  <si>
    <t>Regime de trabalho:</t>
  </si>
  <si>
    <t>SINDICATO/ENTIDADE DE CLASSE</t>
  </si>
  <si>
    <t>SINDASSEIO</t>
  </si>
  <si>
    <t>Origem do salário</t>
  </si>
  <si>
    <t>Outras observações:</t>
  </si>
  <si>
    <t>Quantidade de HORAS/MÊS</t>
  </si>
  <si>
    <t>Categoria/Posto de Trabalho-CBO</t>
  </si>
  <si>
    <t>GUAIBA</t>
  </si>
  <si>
    <t>CAXIAS DO SUL</t>
  </si>
  <si>
    <t>SANTANA DO LIVRAMENTO</t>
  </si>
  <si>
    <t>SANTA CRUZ DO SUL</t>
  </si>
  <si>
    <t>POSTO</t>
  </si>
  <si>
    <t>CIDADE</t>
  </si>
  <si>
    <t>SINDICATO</t>
  </si>
  <si>
    <t>DEPLAN-CELIC.</t>
  </si>
  <si>
    <t>SERVENTE LIMPEZA</t>
  </si>
  <si>
    <t>OSORIO</t>
  </si>
  <si>
    <t>ERECHIM</t>
  </si>
  <si>
    <t>FREDERICO WESTPHALEN</t>
  </si>
  <si>
    <t>SERV_LIMP_GUAIBA</t>
  </si>
  <si>
    <t>SERV_LIMP_OSORIO</t>
  </si>
  <si>
    <t>SERVENTE_LIMPEZA_POA</t>
  </si>
  <si>
    <t>PLANILHA</t>
  </si>
  <si>
    <t>CHS</t>
  </si>
  <si>
    <t>VLR MENSAL</t>
  </si>
  <si>
    <t>QTD</t>
  </si>
  <si>
    <t>CHM</t>
  </si>
  <si>
    <t>CONVENCAO</t>
  </si>
  <si>
    <t>CHM=CARGA HORARIA MENSAL</t>
  </si>
  <si>
    <t>QTD=QUANTIDADE DE POSTOS</t>
  </si>
  <si>
    <t>Renato Coelho Caierão, em 26/12/2016</t>
  </si>
  <si>
    <t>ALEGRETE</t>
  </si>
  <si>
    <t>BAGE</t>
  </si>
  <si>
    <t>CACHOEIRA DO SUL</t>
  </si>
  <si>
    <t>CRUZ ALTA</t>
  </si>
  <si>
    <t>ENCANTADO</t>
  </si>
  <si>
    <t>SANANDUVA</t>
  </si>
  <si>
    <t>SÃO BORJA</t>
  </si>
  <si>
    <t>SÃO FRANCISCO DE PAULA</t>
  </si>
  <si>
    <t>SÃO LUIZ GONZAGA</t>
  </si>
  <si>
    <t>SOLEDADE</t>
  </si>
  <si>
    <t>TAPES</t>
  </si>
  <si>
    <t>TRES PASSOS</t>
  </si>
  <si>
    <t>VACARIA</t>
  </si>
  <si>
    <t>SERV_LIMP_ALEGRETE</t>
  </si>
  <si>
    <t>SERV_LIMP_BAGE</t>
  </si>
  <si>
    <t>SERV_LIMP_BENTO_GONCALVES</t>
  </si>
  <si>
    <t>SERV_LIMP_CACHOEIRA_SUL</t>
  </si>
  <si>
    <t>SERV_LIMP_CAXIAS_SUL</t>
  </si>
  <si>
    <t>SERV_LIMP_CRUZ_ALTA</t>
  </si>
  <si>
    <t>SERV_LIMP_ENCANTADO</t>
  </si>
  <si>
    <t>SERV_LIMP_ERECHIM</t>
  </si>
  <si>
    <t>SERV_LIMP_FRED_WESTP</t>
  </si>
  <si>
    <t>SERV_LIMP_SANANDUVA</t>
  </si>
  <si>
    <t>SERV_LIMP_STA_CRUZ_SUL</t>
  </si>
  <si>
    <t>SERV_LIMP_LIVRAMENTO</t>
  </si>
  <si>
    <t>SERVENTE_LIMPEZA_SAO_BORJA</t>
  </si>
  <si>
    <t>SERVENTE_LIMPEZA_SAO_FRAN_PAULA</t>
  </si>
  <si>
    <t>SERVENTE_LIMPEZA_SAO_LUIZ_GONZ</t>
  </si>
  <si>
    <t>SERV_LIMP_SOLEDADE</t>
  </si>
  <si>
    <t>SERVENTE_LIMPEZA_TAPES</t>
  </si>
  <si>
    <t>SERVENTE_LIMPEZA_TRES_PASSOS</t>
  </si>
  <si>
    <t>SERV_LIMP_VACARIA</t>
  </si>
  <si>
    <t>TELEFONISTA</t>
  </si>
  <si>
    <t>TELEFONISTA_6_H_POA</t>
  </si>
  <si>
    <t>CHS=CARGA HORARIA SEMANAL</t>
  </si>
  <si>
    <t>BENTO GONÇALVES</t>
  </si>
  <si>
    <t>CCT MTE RS000087/2017</t>
  </si>
  <si>
    <t>CCT MTE RS000086/2017</t>
  </si>
  <si>
    <t>CCT MTE RS000103/2017</t>
  </si>
  <si>
    <t>CCT MTE RS000105/2017</t>
  </si>
  <si>
    <t>Renato Coelho Caierao - 183537801</t>
  </si>
  <si>
    <t>Assessor Técnico - 30/01/2017</t>
  </si>
  <si>
    <t>LOTE 01</t>
  </si>
  <si>
    <t>TOTAL LOTE 01</t>
  </si>
  <si>
    <t>LOTE 02</t>
  </si>
  <si>
    <t>TOTAL LOTE 02</t>
  </si>
  <si>
    <t>TOTAL GERAL</t>
  </si>
  <si>
    <t>Assessor Técnico - 21/02/2017</t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</si>
  <si>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</si>
  <si>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Materiais/Equipamentos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</si>
  <si>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</si>
  <si>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</si>
  <si>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SEEAC
SINDASSEIO</t>
  </si>
  <si>
    <t>Remuneração (I)</t>
  </si>
  <si>
    <t>Demais Custos realtivos a Norma Coletiva ou Disposições Legais (VI)</t>
  </si>
  <si>
    <t>Despesas Diretas (I)</t>
  </si>
  <si>
    <t>Despesas Indiretas (II)</t>
  </si>
  <si>
    <t>Lucro (III)</t>
  </si>
  <si>
    <t>Tributos (I)</t>
  </si>
  <si>
    <t>Subtotal</t>
  </si>
  <si>
    <t>CCT MTE RS000012/2018</t>
  </si>
  <si>
    <t>Tarifa Transporte - Cláusula 21ª</t>
  </si>
  <si>
    <t>Auxilio Alimentação - Cláusula 19ª</t>
  </si>
  <si>
    <t xml:space="preserve">Plano Benefício Social Familiar - Cláusula 22ª </t>
  </si>
  <si>
    <r>
      <t xml:space="preserve">Adicional Insalubridade 40% </t>
    </r>
    <r>
      <rPr>
        <b/>
        <sz val="8"/>
        <color theme="1"/>
        <rFont val="Calibri"/>
        <family val="2"/>
        <scheme val="minor"/>
      </rPr>
      <t>(</t>
    </r>
    <r>
      <rPr>
        <b/>
        <sz val="5"/>
        <color theme="1"/>
        <rFont val="Calibri"/>
        <family val="2"/>
        <scheme val="minor"/>
      </rPr>
      <t>Ver súmula 228 e 139 TST) Cláusula 18ª CCT SINDASSEIO-RS Alínea C</t>
    </r>
  </si>
  <si>
    <t>Auxílio alimentação Cláusula 19ª  CCT</t>
  </si>
  <si>
    <t>Vale-Transporte- Cláusula 21ª CCT</t>
  </si>
  <si>
    <t>Outros - Plano de Benefício Social Familiar - Cláusula 22ª CCT</t>
  </si>
  <si>
    <r>
      <t xml:space="preserve">Adicional Insalubridade 20% </t>
    </r>
    <r>
      <rPr>
        <b/>
        <sz val="8"/>
        <color theme="1"/>
        <rFont val="Calibri"/>
        <family val="2"/>
        <scheme val="minor"/>
      </rPr>
      <t>(</t>
    </r>
    <r>
      <rPr>
        <b/>
        <sz val="5"/>
        <color theme="1"/>
        <rFont val="Calibri"/>
        <family val="2"/>
        <scheme val="minor"/>
      </rPr>
      <t>Ver súmula 228 e 139 TST) Cláusula 18ª CCT SINDASSEIO-RS Alíneas A ou B</t>
    </r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</si>
  <si>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</si>
  <si>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r>
      <t>Coef SIMPLES</t>
    </r>
    <r>
      <rPr>
        <i/>
        <vertAlign val="superscript"/>
        <sz val="6"/>
        <color theme="1"/>
        <rFont val="Calibri"/>
        <family val="2"/>
        <scheme val="minor"/>
      </rPr>
      <t xml:space="preserve"> (*)</t>
    </r>
  </si>
  <si>
    <t>Segunda faixa: Receita Bruta em 12 meses De 180.000,01 a 360.000,00- Alíquota de 9,00%</t>
  </si>
  <si>
    <t>Porto Alegre</t>
  </si>
  <si>
    <t>Função</t>
  </si>
  <si>
    <t>Postos</t>
  </si>
  <si>
    <t>Valor Total</t>
  </si>
  <si>
    <t>-</t>
  </si>
  <si>
    <t>Quadro Resumo Mensal</t>
  </si>
  <si>
    <t>Jornada</t>
  </si>
  <si>
    <t>Segunda a Sexta - 8 horas</t>
  </si>
  <si>
    <t>Auxiliar de Limpeza</t>
  </si>
  <si>
    <t>17/2148-0001186-0</t>
  </si>
  <si>
    <t>INSALUBRIDADE - Cláusula 18ª</t>
  </si>
  <si>
    <t>Auxílio Alimentação - Cláusula 19º</t>
  </si>
  <si>
    <t>Auxílio Lanche - Cláusula 20ª</t>
  </si>
  <si>
    <r>
      <t xml:space="preserve">Adicional Insalubridade 20% </t>
    </r>
    <r>
      <rPr>
        <b/>
        <sz val="5"/>
        <color theme="1"/>
        <rFont val="Calibri"/>
        <family val="2"/>
        <scheme val="minor"/>
      </rPr>
      <t>(Ver súmula 228 e 139 TST) Cláusula 18ª CCT SINDASSEIO-RS Alínea A ou B</t>
    </r>
  </si>
  <si>
    <r>
      <t xml:space="preserve">Adicional Insalubridade 40% </t>
    </r>
    <r>
      <rPr>
        <b/>
        <sz val="5"/>
        <color theme="1"/>
        <rFont val="Calibri"/>
        <family val="2"/>
        <scheme val="minor"/>
      </rPr>
      <t>(Ver súmula 228 e 139 TST) Cláusula 18ª CCT SINDASSEIO-RS Alínea C</t>
    </r>
  </si>
  <si>
    <t>Auxílio alimentação/refeição - Cláusulas 19ª e 20ª CCT</t>
  </si>
  <si>
    <t>MEMÓRIA DE CÁLCULO DO VALE ALIMENTAÇÃO</t>
  </si>
  <si>
    <t>MEMÓRIA DE CÁLCULO DO VALE REFEIÇÃO</t>
  </si>
  <si>
    <t>Demais Custos CCT (Grupo VI)</t>
  </si>
  <si>
    <t>Despesas Administrativas</t>
  </si>
  <si>
    <t>Segunda a Sexta 7 horas/dia e Sábado 5 horas</t>
  </si>
  <si>
    <t>Segunda a Sexta - 8 horas/dia</t>
  </si>
  <si>
    <r>
      <t xml:space="preserve">REGIME DE TRIBUTAÇÃO: </t>
    </r>
    <r>
      <rPr>
        <b/>
        <sz val="14"/>
        <color rgb="FFFF0000"/>
        <rFont val="Calibri"/>
        <family val="2"/>
        <scheme val="minor"/>
      </rPr>
      <t>LUCRO PRESUMIDO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</si>
</sst>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0.0000%"/>
    <numFmt numFmtId="165" formatCode="0.0%"/>
    <numFmt numFmtId="166" formatCode="&quot;R$&quot;\ #,##0.00"/>
    <numFmt numFmtId="167" formatCode="000000&quot;-&quot;0000&quot;/&quot;00&quot;.&quot;0"/>
    <numFmt numFmtId="168" formatCode="0.00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vertAlign val="superscript"/>
      <sz val="6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2"/>
      <color theme="10"/>
      <name val="Calibri"/>
      <family val="2"/>
    </font>
    <font>
      <sz val="10"/>
      <color theme="1"/>
      <name val="Calibri"/>
      <family val="2"/>
      <scheme val="minor"/>
    </font>
    <font>
      <u val="single"/>
      <sz val="12"/>
      <color theme="10"/>
      <name val="Calibri"/>
      <family val="2"/>
    </font>
    <font>
      <i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9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Segoe UI"/>
      <family val="2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</cellStyleXfs>
  <cellXfs count="241">
    <xf numFmtId="0" fontId="0" fillId="0" borderId="0" xfId="0"/>
    <xf numFmtId="164" fontId="4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 quotePrefix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4" fontId="10" fillId="5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" fontId="10" fillId="6" borderId="2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 quotePrefix="1">
      <alignment horizontal="center" vertical="center" wrapText="1"/>
    </xf>
    <xf numFmtId="2" fontId="2" fillId="6" borderId="2" xfId="0" applyNumberFormat="1" applyFont="1" applyFill="1" applyBorder="1" applyAlignment="1" quotePrefix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10" fontId="16" fillId="2" borderId="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 quotePrefix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center" wrapText="1"/>
    </xf>
    <xf numFmtId="4" fontId="10" fillId="8" borderId="2" xfId="0" applyNumberFormat="1" applyFont="1" applyFill="1" applyBorder="1" applyAlignment="1">
      <alignment horizontal="center" vertical="center" wrapText="1"/>
    </xf>
    <xf numFmtId="0" fontId="21" fillId="0" borderId="0" xfId="20" applyFont="1">
      <alignment/>
      <protection/>
    </xf>
    <xf numFmtId="0" fontId="21" fillId="0" borderId="0" xfId="20" applyFont="1" applyAlignment="1">
      <alignment horizontal="center"/>
      <protection/>
    </xf>
    <xf numFmtId="0" fontId="22" fillId="0" borderId="0" xfId="23" applyAlignment="1" applyProtection="1">
      <alignment/>
      <protection/>
    </xf>
    <xf numFmtId="0" fontId="0" fillId="0" borderId="0" xfId="0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1" fillId="0" borderId="3" xfId="20" applyFont="1" applyFill="1" applyBorder="1">
      <alignment/>
      <protection/>
    </xf>
    <xf numFmtId="0" fontId="0" fillId="0" borderId="3" xfId="0" applyFill="1" applyBorder="1"/>
    <xf numFmtId="0" fontId="21" fillId="0" borderId="4" xfId="20" applyFont="1" applyFill="1" applyBorder="1" applyAlignment="1">
      <alignment horizontal="center"/>
      <protection/>
    </xf>
    <xf numFmtId="0" fontId="22" fillId="0" borderId="5" xfId="23" applyBorder="1" applyAlignment="1" applyProtection="1">
      <alignment/>
      <protection/>
    </xf>
    <xf numFmtId="0" fontId="0" fillId="0" borderId="0" xfId="0" applyBorder="1"/>
    <xf numFmtId="0" fontId="0" fillId="0" borderId="0" xfId="0" applyBorder="1" applyAlignment="1">
      <alignment horizontal="center"/>
    </xf>
    <xf numFmtId="0" fontId="21" fillId="0" borderId="0" xfId="20" applyFont="1" applyBorder="1" applyAlignment="1">
      <alignment horizontal="center"/>
      <protection/>
    </xf>
    <xf numFmtId="166" fontId="0" fillId="0" borderId="6" xfId="0" applyNumberFormat="1" applyBorder="1"/>
    <xf numFmtId="0" fontId="24" fillId="0" borderId="7" xfId="0" applyFont="1" applyFill="1" applyBorder="1"/>
    <xf numFmtId="0" fontId="21" fillId="0" borderId="8" xfId="20" applyFont="1" applyBorder="1">
      <alignment/>
      <protection/>
    </xf>
    <xf numFmtId="0" fontId="21" fillId="0" borderId="3" xfId="20" applyFont="1" applyBorder="1">
      <alignment/>
      <protection/>
    </xf>
    <xf numFmtId="0" fontId="25" fillId="0" borderId="9" xfId="23" applyFont="1" applyBorder="1" applyAlignment="1" applyProtection="1">
      <alignment/>
      <protection/>
    </xf>
    <xf numFmtId="0" fontId="24" fillId="0" borderId="8" xfId="0" applyFont="1" applyFill="1" applyBorder="1"/>
    <xf numFmtId="0" fontId="24" fillId="0" borderId="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4" fillId="0" borderId="9" xfId="0" applyFont="1" applyFill="1" applyBorder="1"/>
    <xf numFmtId="166" fontId="24" fillId="0" borderId="10" xfId="0" applyNumberFormat="1" applyFont="1" applyFill="1" applyBorder="1"/>
    <xf numFmtId="0" fontId="27" fillId="0" borderId="0" xfId="23" applyFont="1" applyAlignment="1" applyProtection="1">
      <alignment/>
      <protection/>
    </xf>
    <xf numFmtId="0" fontId="21" fillId="0" borderId="0" xfId="0" applyFont="1"/>
    <xf numFmtId="0" fontId="21" fillId="0" borderId="0" xfId="0" applyFont="1" applyAlignment="1">
      <alignment horizontal="center"/>
    </xf>
    <xf numFmtId="166" fontId="21" fillId="0" borderId="0" xfId="0" applyNumberFormat="1" applyFont="1"/>
    <xf numFmtId="0" fontId="21" fillId="0" borderId="3" xfId="0" applyFont="1" applyFill="1" applyBorder="1"/>
    <xf numFmtId="0" fontId="21" fillId="0" borderId="3" xfId="0" applyFont="1" applyFill="1" applyBorder="1" applyAlignment="1">
      <alignment horizontal="center"/>
    </xf>
    <xf numFmtId="166" fontId="21" fillId="0" borderId="4" xfId="0" applyNumberFormat="1" applyFont="1" applyFill="1" applyBorder="1"/>
    <xf numFmtId="0" fontId="27" fillId="0" borderId="5" xfId="23" applyFont="1" applyFill="1" applyBorder="1" applyAlignment="1" applyProtection="1">
      <alignment/>
      <protection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6" fontId="21" fillId="0" borderId="6" xfId="0" applyNumberFormat="1" applyFont="1" applyFill="1" applyBorder="1"/>
    <xf numFmtId="0" fontId="4" fillId="0" borderId="0" xfId="0" applyFont="1"/>
    <xf numFmtId="166" fontId="4" fillId="0" borderId="0" xfId="0" applyNumberFormat="1" applyFont="1"/>
    <xf numFmtId="0" fontId="28" fillId="0" borderId="0" xfId="0" applyFont="1"/>
    <xf numFmtId="0" fontId="4" fillId="8" borderId="2" xfId="0" applyFont="1" applyFill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22" fillId="0" borderId="0" xfId="23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168" fontId="10" fillId="2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4" fillId="4" borderId="17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 quotePrefix="1">
      <alignment horizontal="center" vertical="center" wrapText="1"/>
    </xf>
    <xf numFmtId="0" fontId="3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2" fillId="0" borderId="0" xfId="0" applyFont="1"/>
    <xf numFmtId="2" fontId="4" fillId="4" borderId="17" xfId="0" applyNumberFormat="1" applyFont="1" applyFill="1" applyBorder="1" applyAlignment="1">
      <alignment horizontal="center" vertical="center" wrapText="1"/>
    </xf>
    <xf numFmtId="44" fontId="0" fillId="0" borderId="2" xfId="0" applyNumberFormat="1" applyBorder="1"/>
    <xf numFmtId="44" fontId="33" fillId="0" borderId="2" xfId="0" applyNumberFormat="1" applyFont="1" applyBorder="1"/>
    <xf numFmtId="0" fontId="4" fillId="4" borderId="2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3" fillId="0" borderId="2" xfId="0" applyFont="1" applyFill="1" applyBorder="1"/>
    <xf numFmtId="4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4" fillId="4" borderId="18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6" fillId="0" borderId="2" xfId="0" applyFont="1" applyBorder="1" applyAlignment="1" quotePrefix="1">
      <alignment horizontal="left" vertical="center" wrapText="1"/>
    </xf>
    <xf numFmtId="10" fontId="4" fillId="6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 quotePrefix="1">
      <alignment horizontal="left" vertical="center" wrapText="1"/>
    </xf>
    <xf numFmtId="0" fontId="16" fillId="6" borderId="2" xfId="0" applyFont="1" applyFill="1" applyBorder="1" applyAlignment="1" quotePrefix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6" borderId="2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7" borderId="2" xfId="0" applyFont="1" applyFill="1" applyBorder="1" applyAlignment="1" quotePrefix="1">
      <alignment horizontal="center" vertical="center" wrapText="1"/>
    </xf>
    <xf numFmtId="0" fontId="16" fillId="2" borderId="2" xfId="0" applyFont="1" applyFill="1" applyBorder="1" applyAlignment="1" quotePrefix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vertical="top" wrapText="1"/>
    </xf>
    <xf numFmtId="0" fontId="2" fillId="7" borderId="11" xfId="0" applyFont="1" applyFill="1" applyBorder="1" applyAlignment="1" quotePrefix="1">
      <alignment vertical="top" wrapText="1"/>
    </xf>
    <xf numFmtId="0" fontId="2" fillId="7" borderId="13" xfId="0" applyFont="1" applyFill="1" applyBorder="1" applyAlignment="1" quotePrefix="1">
      <alignment vertical="top" wrapText="1"/>
    </xf>
    <xf numFmtId="0" fontId="17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eda 2" xfId="21"/>
    <cellStyle name="Porcentagem 2" xfId="22"/>
    <cellStyle name="Hiperlink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</xdr:row>
          <xdr:rowOff>104775</xdr:rowOff>
        </xdr:from>
        <xdr:to>
          <xdr:col>8</xdr:col>
          <xdr:colOff>9525</xdr:colOff>
          <xdr:row>17</xdr:row>
          <xdr:rowOff>38100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499A9B3-D709-4B45-8515-3C4EA3C23D8D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</xdr:row>
          <xdr:rowOff>104775</xdr:rowOff>
        </xdr:from>
        <xdr:to>
          <xdr:col>8</xdr:col>
          <xdr:colOff>9525</xdr:colOff>
          <xdr:row>17</xdr:row>
          <xdr:rowOff>38100</xdr:rowOff>
        </xdr:to>
        <xdr:sp macro="" textlink="">
          <xdr:nvSpPr>
            <xdr:cNvPr id="3073" name="Object 1" hidden="1">
              <a:extLst xmlns:a="http://schemas.openxmlformats.org/drawingml/2006/main"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E6E7A48-B49D-49EE-A146-0D71FF7397BA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3"/>
  <dimension ref="A1:S156"/>
  <sheetViews>
    <sheetView tabSelected="1" view="pageBreakPreview" zoomScale="130" zoomScaleSheetLayoutView="130" workbookViewId="0" topLeftCell="A115">
      <selection activeCell="I117" sqref="I117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7" width="11.28125" style="5" customWidth="1"/>
    <col min="8" max="8" width="8.71093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K1" s="100"/>
      <c r="L1" s="101"/>
      <c r="M1" s="101"/>
      <c r="N1" s="101"/>
    </row>
    <row r="2" spans="1:14" ht="22.5" customHeight="1">
      <c r="A2" s="237" t="s">
        <v>1</v>
      </c>
      <c r="B2" s="237"/>
      <c r="C2" s="238" t="s">
        <v>250</v>
      </c>
      <c r="D2" s="238"/>
      <c r="E2" s="239" t="s">
        <v>263</v>
      </c>
      <c r="F2" s="239"/>
      <c r="G2" s="239"/>
      <c r="H2" s="239"/>
      <c r="I2" s="239"/>
      <c r="K2" s="102"/>
      <c r="L2" s="101"/>
      <c r="M2" s="101"/>
      <c r="N2" s="101"/>
    </row>
    <row r="3" spans="1:14" ht="11.25" customHeight="1">
      <c r="A3" s="237" t="s">
        <v>2</v>
      </c>
      <c r="B3" s="237"/>
      <c r="C3" s="2"/>
      <c r="D3" s="3"/>
      <c r="E3" s="4" t="s">
        <v>3</v>
      </c>
      <c r="F3" s="2"/>
      <c r="G3" s="3"/>
      <c r="H3" s="3"/>
      <c r="I3" s="3"/>
      <c r="K3" s="101"/>
      <c r="L3" s="101"/>
      <c r="M3" s="101"/>
      <c r="N3" s="101"/>
    </row>
    <row r="4" spans="11:14" ht="5.1" customHeight="1">
      <c r="K4" s="101"/>
      <c r="L4" s="101"/>
      <c r="M4" s="101"/>
      <c r="N4" s="101"/>
    </row>
    <row r="5" spans="1:14" ht="18.75" customHeight="1">
      <c r="A5" s="110" t="s">
        <v>144</v>
      </c>
      <c r="B5" s="111"/>
      <c r="C5" s="111"/>
      <c r="D5" s="108" t="s">
        <v>249</v>
      </c>
      <c r="E5" s="103"/>
      <c r="F5" s="113"/>
      <c r="G5" s="229" t="s">
        <v>143</v>
      </c>
      <c r="H5" s="229"/>
      <c r="I5" s="118">
        <v>200</v>
      </c>
      <c r="K5" s="101"/>
      <c r="L5" s="101"/>
      <c r="M5" s="101"/>
      <c r="N5" s="101"/>
    </row>
    <row r="6" spans="1:14" ht="13.5" customHeight="1">
      <c r="A6" s="104" t="s">
        <v>138</v>
      </c>
      <c r="B6" s="112"/>
      <c r="C6" s="107"/>
      <c r="D6" s="105" t="s">
        <v>262</v>
      </c>
      <c r="E6" s="109"/>
      <c r="F6" s="109"/>
      <c r="G6" s="229" t="s">
        <v>136</v>
      </c>
      <c r="H6" s="114" t="s">
        <v>4</v>
      </c>
      <c r="I6" s="119">
        <v>0.2</v>
      </c>
      <c r="K6" s="101"/>
      <c r="L6" s="101"/>
      <c r="M6" s="101"/>
      <c r="N6" s="101"/>
    </row>
    <row r="7" spans="1:14" ht="25.5" customHeight="1">
      <c r="A7" s="105" t="s">
        <v>139</v>
      </c>
      <c r="B7" s="106"/>
      <c r="C7" s="107"/>
      <c r="D7" s="105" t="s">
        <v>140</v>
      </c>
      <c r="E7" s="109"/>
      <c r="F7" s="109"/>
      <c r="G7" s="229"/>
      <c r="H7" s="114" t="s">
        <v>5</v>
      </c>
      <c r="I7" s="120">
        <v>0</v>
      </c>
      <c r="K7" s="101"/>
      <c r="L7" s="101"/>
      <c r="M7" s="101"/>
      <c r="N7" s="101"/>
    </row>
    <row r="8" spans="1:9" ht="14.25" customHeight="1">
      <c r="A8" s="105" t="s">
        <v>141</v>
      </c>
      <c r="B8" s="106"/>
      <c r="C8" s="107"/>
      <c r="D8" s="105" t="s">
        <v>229</v>
      </c>
      <c r="E8" s="109"/>
      <c r="F8" s="109"/>
      <c r="G8" s="229"/>
      <c r="H8" s="114" t="s">
        <v>6</v>
      </c>
      <c r="I8" s="119">
        <v>0.4</v>
      </c>
    </row>
    <row r="9" spans="1:9" ht="24.75" customHeight="1">
      <c r="A9" s="105" t="s">
        <v>142</v>
      </c>
      <c r="B9" s="106"/>
      <c r="C9" s="107"/>
      <c r="D9" s="108" t="s">
        <v>241</v>
      </c>
      <c r="E9" s="109"/>
      <c r="F9" s="109"/>
      <c r="G9" s="229"/>
      <c r="H9" s="114" t="s">
        <v>5</v>
      </c>
      <c r="I9" s="134">
        <v>1</v>
      </c>
    </row>
    <row r="10" spans="1:9" ht="23.25" customHeight="1">
      <c r="A10" s="230" t="s">
        <v>7</v>
      </c>
      <c r="B10" s="231"/>
      <c r="C10" s="231"/>
      <c r="D10" s="231"/>
      <c r="E10" s="231"/>
      <c r="F10" s="231"/>
      <c r="G10" s="114" t="s">
        <v>221</v>
      </c>
      <c r="H10" s="114">
        <v>220</v>
      </c>
      <c r="I10" s="117">
        <v>1036.2</v>
      </c>
    </row>
    <row r="11" spans="1:9" ht="15" customHeight="1">
      <c r="A11" s="196" t="s">
        <v>8</v>
      </c>
      <c r="B11" s="232"/>
      <c r="C11" s="232"/>
      <c r="D11" s="232"/>
      <c r="E11" s="232"/>
      <c r="F11" s="232"/>
      <c r="G11" s="114" t="str">
        <f>D9</f>
        <v>Porto Alegre</v>
      </c>
      <c r="H11" s="114" t="s">
        <v>10</v>
      </c>
      <c r="I11" s="125">
        <v>0.025</v>
      </c>
    </row>
    <row r="12" spans="1:9" ht="15" customHeight="1">
      <c r="A12" s="233" t="s">
        <v>230</v>
      </c>
      <c r="B12" s="234"/>
      <c r="C12" s="234"/>
      <c r="D12" s="234"/>
      <c r="E12" s="234"/>
      <c r="F12" s="234"/>
      <c r="G12" s="229" t="s">
        <v>15</v>
      </c>
      <c r="H12" s="114" t="s">
        <v>11</v>
      </c>
      <c r="I12" s="131">
        <v>4.3</v>
      </c>
    </row>
    <row r="13" spans="1:9" ht="15">
      <c r="A13" s="235"/>
      <c r="B13" s="236"/>
      <c r="C13" s="236"/>
      <c r="D13" s="236"/>
      <c r="E13" s="236"/>
      <c r="F13" s="236"/>
      <c r="G13" s="229"/>
      <c r="H13" s="114" t="s">
        <v>12</v>
      </c>
      <c r="I13" s="114">
        <v>22</v>
      </c>
    </row>
    <row r="14" spans="1:9" ht="15">
      <c r="A14" s="235"/>
      <c r="B14" s="236"/>
      <c r="C14" s="236"/>
      <c r="D14" s="236"/>
      <c r="E14" s="236"/>
      <c r="F14" s="236"/>
      <c r="G14" s="229"/>
      <c r="H14" s="114" t="s">
        <v>13</v>
      </c>
      <c r="I14" s="114">
        <v>2</v>
      </c>
    </row>
    <row r="15" spans="1:9" ht="15">
      <c r="A15" s="230"/>
      <c r="B15" s="231"/>
      <c r="C15" s="231"/>
      <c r="D15" s="231"/>
      <c r="E15" s="231"/>
      <c r="F15" s="231"/>
      <c r="G15" s="229"/>
      <c r="H15" s="114" t="s">
        <v>14</v>
      </c>
      <c r="I15" s="119">
        <v>0.06</v>
      </c>
    </row>
    <row r="16" spans="1:9" ht="11.25" customHeight="1">
      <c r="A16" s="195" t="s">
        <v>231</v>
      </c>
      <c r="B16" s="195"/>
      <c r="C16" s="195"/>
      <c r="D16" s="195"/>
      <c r="E16" s="195"/>
      <c r="F16" s="196"/>
      <c r="G16" s="229" t="s">
        <v>15</v>
      </c>
      <c r="H16" s="114" t="s">
        <v>11</v>
      </c>
      <c r="I16" s="122">
        <v>16</v>
      </c>
    </row>
    <row r="17" spans="1:9" ht="11.25" customHeight="1">
      <c r="A17" s="195"/>
      <c r="B17" s="195"/>
      <c r="C17" s="195"/>
      <c r="D17" s="195"/>
      <c r="E17" s="195"/>
      <c r="F17" s="196"/>
      <c r="G17" s="229"/>
      <c r="H17" s="114" t="s">
        <v>12</v>
      </c>
      <c r="I17" s="120">
        <f>I13</f>
        <v>22</v>
      </c>
    </row>
    <row r="18" spans="1:9" ht="11.25" customHeight="1">
      <c r="A18" s="195"/>
      <c r="B18" s="195"/>
      <c r="C18" s="195"/>
      <c r="D18" s="195"/>
      <c r="E18" s="195"/>
      <c r="F18" s="196"/>
      <c r="G18" s="229"/>
      <c r="H18" s="114" t="s">
        <v>16</v>
      </c>
      <c r="I18" s="120">
        <v>1</v>
      </c>
    </row>
    <row r="19" spans="1:9" ht="15">
      <c r="A19" s="195"/>
      <c r="B19" s="195"/>
      <c r="C19" s="195"/>
      <c r="D19" s="195"/>
      <c r="E19" s="195"/>
      <c r="F19" s="196"/>
      <c r="G19" s="229"/>
      <c r="H19" s="114" t="s">
        <v>14</v>
      </c>
      <c r="I19" s="123">
        <v>0.18</v>
      </c>
    </row>
    <row r="20" spans="1:9" ht="15">
      <c r="A20" s="195" t="s">
        <v>232</v>
      </c>
      <c r="B20" s="195"/>
      <c r="C20" s="195"/>
      <c r="D20" s="195"/>
      <c r="E20" s="195"/>
      <c r="F20" s="196"/>
      <c r="G20" s="114" t="s">
        <v>15</v>
      </c>
      <c r="H20" s="114" t="s">
        <v>17</v>
      </c>
      <c r="I20" s="122">
        <v>12.6</v>
      </c>
    </row>
    <row r="21" spans="1:9" ht="15">
      <c r="A21" s="195" t="s">
        <v>18</v>
      </c>
      <c r="B21" s="195"/>
      <c r="C21" s="195"/>
      <c r="D21" s="195"/>
      <c r="E21" s="195"/>
      <c r="F21" s="196"/>
      <c r="G21" s="114"/>
      <c r="H21" s="114" t="s">
        <v>10</v>
      </c>
      <c r="I21" s="123">
        <v>0.2</v>
      </c>
    </row>
    <row r="22" ht="5.1" customHeight="1"/>
    <row r="23" spans="1:9" ht="17.25" customHeight="1">
      <c r="A23" s="176" t="s">
        <v>19</v>
      </c>
      <c r="B23" s="176"/>
      <c r="C23" s="176"/>
      <c r="D23" s="176"/>
      <c r="E23" s="176"/>
      <c r="F23" s="176"/>
      <c r="G23" s="176"/>
      <c r="H23" s="176"/>
      <c r="I23" s="176"/>
    </row>
    <row r="24" spans="1:9" ht="33.75">
      <c r="A24" s="6" t="s">
        <v>20</v>
      </c>
      <c r="B24" s="204" t="s">
        <v>21</v>
      </c>
      <c r="C24" s="205"/>
      <c r="D24" s="205"/>
      <c r="E24" s="205"/>
      <c r="F24" s="205"/>
      <c r="G24" s="206"/>
      <c r="H24" s="6" t="s">
        <v>22</v>
      </c>
      <c r="I24" s="6" t="s">
        <v>23</v>
      </c>
    </row>
    <row r="25" spans="1:9" ht="15" customHeight="1">
      <c r="A25" s="94">
        <v>1</v>
      </c>
      <c r="B25" s="165" t="s">
        <v>24</v>
      </c>
      <c r="C25" s="166"/>
      <c r="D25" s="166"/>
      <c r="E25" s="166"/>
      <c r="F25" s="166"/>
      <c r="G25" s="167"/>
      <c r="H25" s="7">
        <f>I25/$I$31</f>
        <v>0.6944444444444444</v>
      </c>
      <c r="I25" s="8">
        <f>I10/H10*I5</f>
        <v>942</v>
      </c>
    </row>
    <row r="26" spans="1:10" ht="15" customHeight="1">
      <c r="A26" s="94">
        <v>2</v>
      </c>
      <c r="B26" s="165" t="s">
        <v>25</v>
      </c>
      <c r="C26" s="166"/>
      <c r="D26" s="166"/>
      <c r="E26" s="166"/>
      <c r="F26" s="166"/>
      <c r="G26" s="167"/>
      <c r="H26" s="7">
        <f aca="true" t="shared" si="0" ref="H26:H30">I26/$I$31</f>
        <v>0</v>
      </c>
      <c r="I26" s="96">
        <v>0</v>
      </c>
      <c r="J26" s="9"/>
    </row>
    <row r="27" spans="1:9" ht="15" customHeight="1">
      <c r="A27" s="94">
        <v>3</v>
      </c>
      <c r="B27" s="165" t="s">
        <v>26</v>
      </c>
      <c r="C27" s="166"/>
      <c r="D27" s="166"/>
      <c r="E27" s="166"/>
      <c r="F27" s="166"/>
      <c r="G27" s="167"/>
      <c r="H27" s="7">
        <f t="shared" si="0"/>
        <v>0</v>
      </c>
      <c r="I27" s="8">
        <v>0</v>
      </c>
    </row>
    <row r="28" spans="1:9" ht="15" customHeight="1">
      <c r="A28" s="224">
        <v>4</v>
      </c>
      <c r="B28" s="178" t="s">
        <v>237</v>
      </c>
      <c r="C28" s="178"/>
      <c r="D28" s="178"/>
      <c r="E28" s="178"/>
      <c r="F28" s="178"/>
      <c r="G28" s="178"/>
      <c r="H28" s="7">
        <f t="shared" si="0"/>
        <v>0</v>
      </c>
      <c r="I28" s="8">
        <f>I6*I7*I10</f>
        <v>0</v>
      </c>
    </row>
    <row r="29" spans="1:9" ht="15" customHeight="1">
      <c r="A29" s="225"/>
      <c r="B29" s="226" t="s">
        <v>233</v>
      </c>
      <c r="C29" s="227"/>
      <c r="D29" s="227"/>
      <c r="E29" s="227"/>
      <c r="F29" s="227"/>
      <c r="G29" s="228"/>
      <c r="H29" s="7">
        <f t="shared" si="0"/>
        <v>0.3055555555555556</v>
      </c>
      <c r="I29" s="8">
        <f>(I8*I10*I9)</f>
        <v>414.48</v>
      </c>
    </row>
    <row r="30" spans="1:9" ht="15" customHeight="1">
      <c r="A30" s="94">
        <v>5</v>
      </c>
      <c r="B30" s="165" t="s">
        <v>18</v>
      </c>
      <c r="C30" s="166"/>
      <c r="D30" s="166"/>
      <c r="E30" s="166"/>
      <c r="F30" s="166"/>
      <c r="G30" s="167"/>
      <c r="H30" s="7">
        <f t="shared" si="0"/>
        <v>0</v>
      </c>
      <c r="I30" s="8">
        <v>0</v>
      </c>
    </row>
    <row r="31" spans="1:10" s="12" customFormat="1" ht="15" customHeight="1">
      <c r="A31" s="198" t="s">
        <v>27</v>
      </c>
      <c r="B31" s="199"/>
      <c r="C31" s="199"/>
      <c r="D31" s="199"/>
      <c r="E31" s="199"/>
      <c r="F31" s="199"/>
      <c r="G31" s="200"/>
      <c r="H31" s="10">
        <f>SUM(H25:H30)</f>
        <v>1</v>
      </c>
      <c r="I31" s="93">
        <f>SUM(I25:I30)</f>
        <v>1356.48</v>
      </c>
      <c r="J31" s="11"/>
    </row>
    <row r="32" ht="5.1" customHeight="1"/>
    <row r="33" spans="1:9" ht="33.75" customHeight="1">
      <c r="A33" s="6" t="s">
        <v>28</v>
      </c>
      <c r="B33" s="204" t="s">
        <v>29</v>
      </c>
      <c r="C33" s="205"/>
      <c r="D33" s="205"/>
      <c r="E33" s="205"/>
      <c r="F33" s="205"/>
      <c r="G33" s="206"/>
      <c r="H33" s="6" t="s">
        <v>22</v>
      </c>
      <c r="I33" s="6" t="s">
        <v>23</v>
      </c>
    </row>
    <row r="34" spans="1:9" ht="15" customHeight="1">
      <c r="A34" s="94">
        <v>1</v>
      </c>
      <c r="B34" s="165" t="s">
        <v>30</v>
      </c>
      <c r="C34" s="166"/>
      <c r="D34" s="166"/>
      <c r="E34" s="166"/>
      <c r="F34" s="166"/>
      <c r="G34" s="167"/>
      <c r="H34" s="7">
        <v>0.2</v>
      </c>
      <c r="I34" s="8">
        <f>$I$31*H34</f>
        <v>271.296</v>
      </c>
    </row>
    <row r="35" spans="1:9" ht="15" customHeight="1">
      <c r="A35" s="94">
        <v>2</v>
      </c>
      <c r="B35" s="165" t="s">
        <v>31</v>
      </c>
      <c r="C35" s="166"/>
      <c r="D35" s="166"/>
      <c r="E35" s="166"/>
      <c r="F35" s="166"/>
      <c r="G35" s="167"/>
      <c r="H35" s="7">
        <v>0.015</v>
      </c>
      <c r="I35" s="8">
        <f aca="true" t="shared" si="1" ref="I35:I41">$I$31*H35</f>
        <v>20.3472</v>
      </c>
    </row>
    <row r="36" spans="1:9" ht="15" customHeight="1">
      <c r="A36" s="94">
        <v>3</v>
      </c>
      <c r="B36" s="165" t="s">
        <v>32</v>
      </c>
      <c r="C36" s="166"/>
      <c r="D36" s="166"/>
      <c r="E36" s="166"/>
      <c r="F36" s="166"/>
      <c r="G36" s="167"/>
      <c r="H36" s="7">
        <v>0.01</v>
      </c>
      <c r="I36" s="8">
        <f t="shared" si="1"/>
        <v>13.5648</v>
      </c>
    </row>
    <row r="37" spans="1:9" ht="15" customHeight="1">
      <c r="A37" s="94">
        <v>4</v>
      </c>
      <c r="B37" s="165" t="s">
        <v>33</v>
      </c>
      <c r="C37" s="166"/>
      <c r="D37" s="166"/>
      <c r="E37" s="166"/>
      <c r="F37" s="166"/>
      <c r="G37" s="167"/>
      <c r="H37" s="7">
        <v>0.002</v>
      </c>
      <c r="I37" s="8">
        <f>$I$31*H37</f>
        <v>2.7129600000000003</v>
      </c>
    </row>
    <row r="38" spans="1:9" ht="15" customHeight="1">
      <c r="A38" s="94">
        <v>5</v>
      </c>
      <c r="B38" s="165" t="s">
        <v>34</v>
      </c>
      <c r="C38" s="166"/>
      <c r="D38" s="166"/>
      <c r="E38" s="166"/>
      <c r="F38" s="166"/>
      <c r="G38" s="167"/>
      <c r="H38" s="7">
        <v>0.025</v>
      </c>
      <c r="I38" s="8">
        <f t="shared" si="1"/>
        <v>33.912</v>
      </c>
    </row>
    <row r="39" spans="1:9" ht="15" customHeight="1">
      <c r="A39" s="94">
        <v>6</v>
      </c>
      <c r="B39" s="165" t="s">
        <v>35</v>
      </c>
      <c r="C39" s="166"/>
      <c r="D39" s="166"/>
      <c r="E39" s="166"/>
      <c r="F39" s="166"/>
      <c r="G39" s="167"/>
      <c r="H39" s="7">
        <v>0.08</v>
      </c>
      <c r="I39" s="8">
        <f>$I$31*H39</f>
        <v>108.5184</v>
      </c>
    </row>
    <row r="40" spans="1:9" ht="15" customHeight="1">
      <c r="A40" s="94">
        <v>7</v>
      </c>
      <c r="B40" s="165" t="s">
        <v>36</v>
      </c>
      <c r="C40" s="166"/>
      <c r="D40" s="166"/>
      <c r="E40" s="166"/>
      <c r="F40" s="166"/>
      <c r="G40" s="167"/>
      <c r="H40" s="7">
        <v>0.03</v>
      </c>
      <c r="I40" s="8">
        <f t="shared" si="1"/>
        <v>40.6944</v>
      </c>
    </row>
    <row r="41" spans="1:9" ht="15" customHeight="1">
      <c r="A41" s="94">
        <v>8</v>
      </c>
      <c r="B41" s="165" t="s">
        <v>37</v>
      </c>
      <c r="C41" s="166"/>
      <c r="D41" s="166"/>
      <c r="E41" s="166"/>
      <c r="F41" s="166"/>
      <c r="G41" s="167"/>
      <c r="H41" s="7">
        <v>0.006</v>
      </c>
      <c r="I41" s="8">
        <f t="shared" si="1"/>
        <v>8.13888</v>
      </c>
    </row>
    <row r="42" spans="1:10" s="12" customFormat="1" ht="15" customHeight="1">
      <c r="A42" s="198" t="s">
        <v>38</v>
      </c>
      <c r="B42" s="199"/>
      <c r="C42" s="199"/>
      <c r="D42" s="199"/>
      <c r="E42" s="199"/>
      <c r="F42" s="199"/>
      <c r="G42" s="200"/>
      <c r="H42" s="10">
        <f>SUM(H34:H41)</f>
        <v>0.3680000000000001</v>
      </c>
      <c r="I42" s="93">
        <f>I34+I35+I36+I37+I38+I39+I40+I41</f>
        <v>499.18463999999994</v>
      </c>
      <c r="J42" s="11"/>
    </row>
    <row r="43" spans="1:9" ht="15" customHeight="1">
      <c r="A43" s="222" t="s">
        <v>39</v>
      </c>
      <c r="B43" s="222"/>
      <c r="C43" s="222"/>
      <c r="D43" s="222"/>
      <c r="E43" s="222"/>
      <c r="F43" s="222"/>
      <c r="G43" s="222"/>
      <c r="H43" s="222"/>
      <c r="I43" s="222"/>
    </row>
    <row r="44" spans="1:16" ht="30.75" customHeight="1">
      <c r="A44" s="223" t="s">
        <v>238</v>
      </c>
      <c r="B44" s="223"/>
      <c r="C44" s="223"/>
      <c r="D44" s="223"/>
      <c r="E44" s="223"/>
      <c r="F44" s="223"/>
      <c r="G44" s="223"/>
      <c r="H44" s="223"/>
      <c r="I44" s="223"/>
      <c r="J44"/>
      <c r="K44"/>
      <c r="L44"/>
      <c r="M44"/>
      <c r="N44"/>
      <c r="O44"/>
      <c r="P44"/>
    </row>
    <row r="45" spans="1:9" ht="33.75" customHeight="1">
      <c r="A45" s="6" t="s">
        <v>40</v>
      </c>
      <c r="B45" s="204" t="s">
        <v>41</v>
      </c>
      <c r="C45" s="205"/>
      <c r="D45" s="205"/>
      <c r="E45" s="205"/>
      <c r="F45" s="205"/>
      <c r="G45" s="206"/>
      <c r="H45" s="6" t="s">
        <v>22</v>
      </c>
      <c r="I45" s="6" t="s">
        <v>23</v>
      </c>
    </row>
    <row r="46" spans="1:9" ht="15" customHeight="1">
      <c r="A46" s="94">
        <v>1</v>
      </c>
      <c r="B46" s="165" t="s">
        <v>42</v>
      </c>
      <c r="C46" s="166"/>
      <c r="D46" s="166"/>
      <c r="E46" s="166"/>
      <c r="F46" s="166"/>
      <c r="G46" s="167"/>
      <c r="H46" s="7">
        <v>0.1111</v>
      </c>
      <c r="I46" s="8">
        <f>$I$31*H46</f>
        <v>150.704928</v>
      </c>
    </row>
    <row r="47" spans="1:9" ht="15" customHeight="1">
      <c r="A47" s="94">
        <v>2</v>
      </c>
      <c r="B47" s="165" t="s">
        <v>43</v>
      </c>
      <c r="C47" s="166"/>
      <c r="D47" s="166"/>
      <c r="E47" s="166"/>
      <c r="F47" s="166"/>
      <c r="G47" s="167"/>
      <c r="H47" s="7">
        <v>0.02047</v>
      </c>
      <c r="I47" s="8">
        <f aca="true" t="shared" si="2" ref="I47:I52">$I$31*H47</f>
        <v>27.7671456</v>
      </c>
    </row>
    <row r="48" spans="1:9" ht="15" customHeight="1">
      <c r="A48" s="94">
        <v>3</v>
      </c>
      <c r="B48" s="165" t="s">
        <v>44</v>
      </c>
      <c r="C48" s="166"/>
      <c r="D48" s="166"/>
      <c r="E48" s="166"/>
      <c r="F48" s="166"/>
      <c r="G48" s="167"/>
      <c r="H48" s="7">
        <v>0.012123</v>
      </c>
      <c r="I48" s="8">
        <f t="shared" si="2"/>
        <v>16.44460704</v>
      </c>
    </row>
    <row r="49" spans="1:9" ht="15" customHeight="1">
      <c r="A49" s="94">
        <v>4</v>
      </c>
      <c r="B49" s="165" t="s">
        <v>45</v>
      </c>
      <c r="C49" s="166"/>
      <c r="D49" s="166"/>
      <c r="E49" s="166"/>
      <c r="F49" s="166"/>
      <c r="G49" s="167"/>
      <c r="H49" s="7">
        <v>0.011436</v>
      </c>
      <c r="I49" s="8">
        <f>$I$31*H49</f>
        <v>15.51270528</v>
      </c>
    </row>
    <row r="50" spans="1:9" ht="15" customHeight="1">
      <c r="A50" s="94">
        <v>5</v>
      </c>
      <c r="B50" s="165" t="s">
        <v>46</v>
      </c>
      <c r="C50" s="166"/>
      <c r="D50" s="166"/>
      <c r="E50" s="166"/>
      <c r="F50" s="166"/>
      <c r="G50" s="167"/>
      <c r="H50" s="7">
        <v>0.000174</v>
      </c>
      <c r="I50" s="8">
        <f t="shared" si="2"/>
        <v>0.23602752000000002</v>
      </c>
    </row>
    <row r="51" spans="1:9" ht="15" customHeight="1">
      <c r="A51" s="94">
        <v>6</v>
      </c>
      <c r="B51" s="165" t="s">
        <v>47</v>
      </c>
      <c r="C51" s="166"/>
      <c r="D51" s="166"/>
      <c r="E51" s="166"/>
      <c r="F51" s="166"/>
      <c r="G51" s="167"/>
      <c r="H51" s="7">
        <v>0.000442</v>
      </c>
      <c r="I51" s="8">
        <f t="shared" si="2"/>
        <v>0.59956416</v>
      </c>
    </row>
    <row r="52" spans="1:9" ht="15" customHeight="1">
      <c r="A52" s="94">
        <v>7</v>
      </c>
      <c r="B52" s="165" t="s">
        <v>48</v>
      </c>
      <c r="C52" s="166"/>
      <c r="D52" s="166"/>
      <c r="E52" s="166"/>
      <c r="F52" s="166"/>
      <c r="G52" s="167"/>
      <c r="H52" s="7">
        <v>0.000185</v>
      </c>
      <c r="I52" s="8">
        <f t="shared" si="2"/>
        <v>0.2509488</v>
      </c>
    </row>
    <row r="53" spans="1:9" ht="15" customHeight="1">
      <c r="A53" s="94">
        <v>8</v>
      </c>
      <c r="B53" s="165" t="s">
        <v>49</v>
      </c>
      <c r="C53" s="166"/>
      <c r="D53" s="166"/>
      <c r="E53" s="166"/>
      <c r="F53" s="166"/>
      <c r="G53" s="167"/>
      <c r="H53" s="7">
        <v>0.09079</v>
      </c>
      <c r="I53" s="8">
        <f>$I$31*H53</f>
        <v>123.15481919999999</v>
      </c>
    </row>
    <row r="54" spans="1:10" s="12" customFormat="1" ht="15" customHeight="1">
      <c r="A54" s="198" t="s">
        <v>50</v>
      </c>
      <c r="B54" s="199"/>
      <c r="C54" s="199"/>
      <c r="D54" s="199"/>
      <c r="E54" s="199"/>
      <c r="F54" s="199"/>
      <c r="G54" s="200"/>
      <c r="H54" s="10">
        <f>SUM(H46:H53)</f>
        <v>0.24672</v>
      </c>
      <c r="I54" s="93">
        <f>I46+I47+I48+I49+I50+I51+I52+I53</f>
        <v>334.6707456</v>
      </c>
      <c r="J54" s="11"/>
    </row>
    <row r="55" spans="1:9" ht="11.25" customHeight="1">
      <c r="A55" s="13" t="s">
        <v>51</v>
      </c>
      <c r="B55" s="191" t="s">
        <v>52</v>
      </c>
      <c r="C55" s="191"/>
      <c r="D55" s="191"/>
      <c r="E55" s="191"/>
      <c r="F55" s="191"/>
      <c r="G55" s="191"/>
      <c r="H55" s="191"/>
      <c r="I55" s="191"/>
    </row>
    <row r="56" spans="1:9" ht="15" customHeight="1">
      <c r="A56" s="13" t="s">
        <v>53</v>
      </c>
      <c r="B56" s="221" t="s">
        <v>54</v>
      </c>
      <c r="C56" s="221"/>
      <c r="D56" s="221"/>
      <c r="E56" s="221"/>
      <c r="F56" s="221"/>
      <c r="G56" s="221"/>
      <c r="H56" s="221"/>
      <c r="I56" s="221"/>
    </row>
    <row r="57" spans="1:9" ht="33.75" customHeight="1">
      <c r="A57" s="6" t="s">
        <v>55</v>
      </c>
      <c r="B57" s="204" t="s">
        <v>56</v>
      </c>
      <c r="C57" s="205"/>
      <c r="D57" s="205"/>
      <c r="E57" s="205"/>
      <c r="F57" s="205"/>
      <c r="G57" s="206"/>
      <c r="H57" s="6" t="s">
        <v>22</v>
      </c>
      <c r="I57" s="6" t="s">
        <v>23</v>
      </c>
    </row>
    <row r="58" spans="1:9" ht="15" customHeight="1">
      <c r="A58" s="94">
        <v>1</v>
      </c>
      <c r="B58" s="165" t="s">
        <v>57</v>
      </c>
      <c r="C58" s="166"/>
      <c r="D58" s="166"/>
      <c r="E58" s="166"/>
      <c r="F58" s="166"/>
      <c r="G58" s="167"/>
      <c r="H58" s="7">
        <v>0.023627</v>
      </c>
      <c r="I58" s="8">
        <f>$I$31*H58</f>
        <v>32.04955296</v>
      </c>
    </row>
    <row r="59" spans="1:9" ht="15" customHeight="1">
      <c r="A59" s="94">
        <v>2</v>
      </c>
      <c r="B59" s="165" t="s">
        <v>58</v>
      </c>
      <c r="C59" s="166"/>
      <c r="D59" s="166"/>
      <c r="E59" s="166"/>
      <c r="F59" s="166"/>
      <c r="G59" s="167"/>
      <c r="H59" s="7">
        <v>0.001717</v>
      </c>
      <c r="I59" s="8">
        <f aca="true" t="shared" si="3" ref="I59:I60">$I$31*H59</f>
        <v>2.32907616</v>
      </c>
    </row>
    <row r="60" spans="1:9" ht="15" customHeight="1">
      <c r="A60" s="94">
        <v>3</v>
      </c>
      <c r="B60" s="165" t="s">
        <v>59</v>
      </c>
      <c r="C60" s="166"/>
      <c r="D60" s="166"/>
      <c r="E60" s="166"/>
      <c r="F60" s="166"/>
      <c r="G60" s="167"/>
      <c r="H60" s="7">
        <v>0.011813</v>
      </c>
      <c r="I60" s="8">
        <f t="shared" si="3"/>
        <v>16.02409824</v>
      </c>
    </row>
    <row r="61" spans="1:10" s="12" customFormat="1" ht="15" customHeight="1">
      <c r="A61" s="198" t="s">
        <v>60</v>
      </c>
      <c r="B61" s="199"/>
      <c r="C61" s="199"/>
      <c r="D61" s="199"/>
      <c r="E61" s="199"/>
      <c r="F61" s="199"/>
      <c r="G61" s="200"/>
      <c r="H61" s="10">
        <f>SUM(H58:H60)</f>
        <v>0.037156999999999996</v>
      </c>
      <c r="I61" s="93">
        <f>I58+I59+I60</f>
        <v>50.40272736</v>
      </c>
      <c r="J61" s="11"/>
    </row>
    <row r="62" ht="5.1" customHeight="1"/>
    <row r="63" spans="1:9" ht="33.75">
      <c r="A63" s="6" t="s">
        <v>61</v>
      </c>
      <c r="B63" s="204" t="s">
        <v>62</v>
      </c>
      <c r="C63" s="205"/>
      <c r="D63" s="205"/>
      <c r="E63" s="205"/>
      <c r="F63" s="205"/>
      <c r="G63" s="206"/>
      <c r="H63" s="6" t="s">
        <v>22</v>
      </c>
      <c r="I63" s="6" t="s">
        <v>23</v>
      </c>
    </row>
    <row r="64" spans="1:9" ht="15" customHeight="1">
      <c r="A64" s="94">
        <v>1</v>
      </c>
      <c r="B64" s="165" t="s">
        <v>63</v>
      </c>
      <c r="C64" s="166"/>
      <c r="D64" s="166"/>
      <c r="E64" s="166"/>
      <c r="F64" s="166"/>
      <c r="G64" s="167"/>
      <c r="H64" s="7">
        <f>(H42*H54)</f>
        <v>0.09079296000000002</v>
      </c>
      <c r="I64" s="8">
        <f>$I$31*H64</f>
        <v>123.15883438080003</v>
      </c>
    </row>
    <row r="65" spans="1:11" s="12" customFormat="1" ht="15" customHeight="1">
      <c r="A65" s="198" t="s">
        <v>64</v>
      </c>
      <c r="B65" s="199"/>
      <c r="C65" s="199"/>
      <c r="D65" s="199"/>
      <c r="E65" s="199"/>
      <c r="F65" s="199"/>
      <c r="G65" s="200"/>
      <c r="H65" s="10">
        <f>SUM(H64:H64)</f>
        <v>0.09079296000000002</v>
      </c>
      <c r="I65" s="93">
        <f>I64</f>
        <v>123.15883438080003</v>
      </c>
      <c r="J65" s="11"/>
      <c r="K65" s="14"/>
    </row>
    <row r="66" ht="5.1" customHeight="1">
      <c r="J66" s="15"/>
    </row>
    <row r="67" spans="1:10" s="12" customFormat="1" ht="12">
      <c r="A67" s="220" t="s">
        <v>65</v>
      </c>
      <c r="B67" s="220"/>
      <c r="C67" s="220"/>
      <c r="D67" s="220"/>
      <c r="E67" s="220"/>
      <c r="F67" s="220"/>
      <c r="G67" s="220"/>
      <c r="H67" s="16">
        <f>H42+H54+H61+H65</f>
        <v>0.7426699600000002</v>
      </c>
      <c r="I67" s="17">
        <f>I42+I54+I61+I65</f>
        <v>1007.4169473407999</v>
      </c>
      <c r="J67" s="11"/>
    </row>
    <row r="68" ht="5.1" customHeight="1"/>
    <row r="69" spans="1:9" ht="33.75">
      <c r="A69" s="6" t="s">
        <v>66</v>
      </c>
      <c r="B69" s="204" t="s">
        <v>67</v>
      </c>
      <c r="C69" s="205"/>
      <c r="D69" s="205"/>
      <c r="E69" s="205"/>
      <c r="F69" s="205"/>
      <c r="G69" s="206"/>
      <c r="H69" s="6" t="s">
        <v>22</v>
      </c>
      <c r="I69" s="6" t="s">
        <v>23</v>
      </c>
    </row>
    <row r="70" spans="1:9" ht="15" customHeight="1">
      <c r="A70" s="98">
        <v>1</v>
      </c>
      <c r="B70" s="165" t="s">
        <v>234</v>
      </c>
      <c r="C70" s="166"/>
      <c r="D70" s="166"/>
      <c r="E70" s="166"/>
      <c r="F70" s="166"/>
      <c r="G70" s="167"/>
      <c r="H70" s="7">
        <f>I70/$I$31</f>
        <v>0.21278603444208538</v>
      </c>
      <c r="I70" s="8">
        <f>I81</f>
        <v>288.64</v>
      </c>
    </row>
    <row r="71" spans="1:9" ht="15" customHeight="1">
      <c r="A71" s="98">
        <v>2</v>
      </c>
      <c r="B71" s="165" t="s">
        <v>235</v>
      </c>
      <c r="C71" s="166"/>
      <c r="D71" s="166"/>
      <c r="E71" s="166"/>
      <c r="F71" s="166"/>
      <c r="G71" s="167"/>
      <c r="H71" s="7">
        <f>I71/$I$31</f>
        <v>0.09781198395848077</v>
      </c>
      <c r="I71" s="8">
        <f>I77</f>
        <v>132.68</v>
      </c>
    </row>
    <row r="72" spans="1:9" ht="15" customHeight="1">
      <c r="A72" s="94">
        <v>3</v>
      </c>
      <c r="B72" s="165" t="s">
        <v>236</v>
      </c>
      <c r="C72" s="166"/>
      <c r="D72" s="166"/>
      <c r="E72" s="166"/>
      <c r="F72" s="166"/>
      <c r="G72" s="167"/>
      <c r="H72" s="7">
        <f>I72/$I$31</f>
        <v>0.009288747346072187</v>
      </c>
      <c r="I72" s="8">
        <f>I20</f>
        <v>12.6</v>
      </c>
    </row>
    <row r="73" spans="1:10" ht="15" customHeight="1">
      <c r="A73" s="198" t="s">
        <v>68</v>
      </c>
      <c r="B73" s="199"/>
      <c r="C73" s="199"/>
      <c r="D73" s="199"/>
      <c r="E73" s="199"/>
      <c r="F73" s="199"/>
      <c r="G73" s="200"/>
      <c r="H73" s="10">
        <f>H70+H71+H72</f>
        <v>0.3198867657466384</v>
      </c>
      <c r="I73" s="93">
        <f>I70+I71+I72</f>
        <v>433.92</v>
      </c>
      <c r="J73" s="9"/>
    </row>
    <row r="74" spans="1:9" ht="5.1" customHeight="1">
      <c r="A74" s="18"/>
      <c r="B74" s="18"/>
      <c r="C74" s="18"/>
      <c r="D74" s="18"/>
      <c r="E74" s="18"/>
      <c r="F74" s="18"/>
      <c r="G74" s="18"/>
      <c r="H74" s="19"/>
      <c r="I74" s="20"/>
    </row>
    <row r="75" spans="1:9" ht="15" customHeight="1">
      <c r="A75" s="218" t="s">
        <v>69</v>
      </c>
      <c r="B75" s="218"/>
      <c r="C75" s="218"/>
      <c r="D75" s="218"/>
      <c r="E75" s="218"/>
      <c r="F75" s="218"/>
      <c r="G75" s="218"/>
      <c r="H75" s="218"/>
      <c r="I75" s="218"/>
    </row>
    <row r="76" spans="1:9" ht="24" customHeight="1">
      <c r="A76" s="195" t="s">
        <v>70</v>
      </c>
      <c r="B76" s="195"/>
      <c r="C76" s="94" t="s">
        <v>71</v>
      </c>
      <c r="D76" s="94" t="s">
        <v>72</v>
      </c>
      <c r="E76" s="94" t="s">
        <v>73</v>
      </c>
      <c r="F76" s="94" t="s">
        <v>74</v>
      </c>
      <c r="G76" s="94" t="s">
        <v>75</v>
      </c>
      <c r="H76" s="7" t="s">
        <v>76</v>
      </c>
      <c r="I76" s="8" t="s">
        <v>77</v>
      </c>
    </row>
    <row r="77" spans="1:9" ht="15" customHeight="1">
      <c r="A77" s="219">
        <f>I12</f>
        <v>4.3</v>
      </c>
      <c r="B77" s="195"/>
      <c r="C77" s="94">
        <f>I13</f>
        <v>22</v>
      </c>
      <c r="D77" s="94">
        <f>I14</f>
        <v>2</v>
      </c>
      <c r="E77" s="97">
        <f>A77*C77*D77</f>
        <v>189.2</v>
      </c>
      <c r="F77" s="97">
        <f>I25</f>
        <v>942</v>
      </c>
      <c r="G77" s="21">
        <f>I15</f>
        <v>0.06</v>
      </c>
      <c r="H77" s="97">
        <f>F77*G77</f>
        <v>56.519999999999996</v>
      </c>
      <c r="I77" s="8">
        <f>E77-H77</f>
        <v>132.68</v>
      </c>
    </row>
    <row r="78" spans="1:9" ht="5.1" customHeight="1">
      <c r="A78" s="22"/>
      <c r="B78" s="22"/>
      <c r="C78" s="22"/>
      <c r="D78" s="22"/>
      <c r="E78" s="23"/>
      <c r="F78" s="23"/>
      <c r="G78" s="24"/>
      <c r="H78" s="23"/>
      <c r="I78" s="25"/>
    </row>
    <row r="79" spans="1:9" ht="15" customHeight="1">
      <c r="A79" s="218" t="s">
        <v>78</v>
      </c>
      <c r="B79" s="218"/>
      <c r="C79" s="218"/>
      <c r="D79" s="218"/>
      <c r="E79" s="218"/>
      <c r="F79" s="218"/>
      <c r="G79" s="218"/>
      <c r="H79" s="218"/>
      <c r="I79" s="218"/>
    </row>
    <row r="80" spans="1:9" ht="23.25" customHeight="1">
      <c r="A80" s="195" t="s">
        <v>70</v>
      </c>
      <c r="B80" s="195"/>
      <c r="C80" s="94" t="s">
        <v>79</v>
      </c>
      <c r="D80" s="94" t="s">
        <v>72</v>
      </c>
      <c r="E80" s="94" t="s">
        <v>73</v>
      </c>
      <c r="F80" s="94" t="s">
        <v>74</v>
      </c>
      <c r="G80" s="94" t="s">
        <v>75</v>
      </c>
      <c r="H80" s="7" t="str">
        <f>H76</f>
        <v>Valor desconto</v>
      </c>
      <c r="I80" s="8" t="s">
        <v>77</v>
      </c>
    </row>
    <row r="81" spans="1:9" ht="15" customHeight="1">
      <c r="A81" s="214">
        <f>I16</f>
        <v>16</v>
      </c>
      <c r="B81" s="214"/>
      <c r="C81" s="26">
        <f>I17</f>
        <v>22</v>
      </c>
      <c r="D81" s="94">
        <f>I18</f>
        <v>1</v>
      </c>
      <c r="E81" s="97">
        <f>A81*C81*D81</f>
        <v>352</v>
      </c>
      <c r="F81" s="97">
        <f>E81</f>
        <v>352</v>
      </c>
      <c r="G81" s="92">
        <f>I19</f>
        <v>0.18</v>
      </c>
      <c r="H81" s="97">
        <f>F81*G81</f>
        <v>63.36</v>
      </c>
      <c r="I81" s="8">
        <f>E81-H81</f>
        <v>288.64</v>
      </c>
    </row>
    <row r="82" ht="5.1" customHeight="1"/>
    <row r="83" spans="1:12" ht="12" customHeight="1">
      <c r="A83" s="184" t="s">
        <v>80</v>
      </c>
      <c r="B83" s="184"/>
      <c r="C83" s="184"/>
      <c r="D83" s="184"/>
      <c r="E83" s="184"/>
      <c r="F83" s="184"/>
      <c r="G83" s="184"/>
      <c r="H83" s="27">
        <f>H31+H67+H73</f>
        <v>2.0625567257466386</v>
      </c>
      <c r="I83" s="28">
        <f>I31+I67+I73</f>
        <v>2797.8169473407997</v>
      </c>
      <c r="J83" s="9"/>
      <c r="L83" s="9"/>
    </row>
    <row r="84" spans="1:12" s="33" customFormat="1" ht="5.1" customHeight="1">
      <c r="A84" s="29"/>
      <c r="B84" s="29"/>
      <c r="C84" s="29"/>
      <c r="D84" s="29"/>
      <c r="E84" s="29"/>
      <c r="F84" s="29"/>
      <c r="G84" s="29"/>
      <c r="H84" s="30"/>
      <c r="I84" s="31"/>
      <c r="J84" s="32"/>
      <c r="L84" s="32"/>
    </row>
    <row r="85" spans="1:9" ht="15">
      <c r="A85" s="176" t="s">
        <v>81</v>
      </c>
      <c r="B85" s="176"/>
      <c r="C85" s="176"/>
      <c r="D85" s="176"/>
      <c r="E85" s="176"/>
      <c r="F85" s="176"/>
      <c r="G85" s="176"/>
      <c r="H85" s="176"/>
      <c r="I85" s="176"/>
    </row>
    <row r="86" spans="1:9" ht="33.75">
      <c r="A86" s="6" t="s">
        <v>20</v>
      </c>
      <c r="B86" s="204" t="s">
        <v>82</v>
      </c>
      <c r="C86" s="205"/>
      <c r="D86" s="205"/>
      <c r="E86" s="205"/>
      <c r="F86" s="205"/>
      <c r="G86" s="206"/>
      <c r="H86" s="6" t="s">
        <v>22</v>
      </c>
      <c r="I86" s="6" t="s">
        <v>23</v>
      </c>
    </row>
    <row r="87" spans="1:19" ht="15" customHeight="1">
      <c r="A87" s="94">
        <v>1</v>
      </c>
      <c r="B87" s="165" t="s">
        <v>83</v>
      </c>
      <c r="C87" s="166"/>
      <c r="D87" s="166"/>
      <c r="E87" s="166"/>
      <c r="F87" s="166"/>
      <c r="G87" s="167"/>
      <c r="H87" s="7">
        <f>I87/$I$98</f>
        <v>0</v>
      </c>
      <c r="I87" s="8">
        <v>0</v>
      </c>
      <c r="K87"/>
      <c r="L87"/>
      <c r="M87"/>
      <c r="N87"/>
      <c r="O87"/>
      <c r="P87"/>
      <c r="Q87"/>
      <c r="R87"/>
      <c r="S87"/>
    </row>
    <row r="88" spans="1:19" ht="15" customHeight="1">
      <c r="A88" s="94">
        <v>2</v>
      </c>
      <c r="B88" s="215" t="s">
        <v>217</v>
      </c>
      <c r="C88" s="216"/>
      <c r="D88" s="216"/>
      <c r="E88" s="216"/>
      <c r="F88" s="216"/>
      <c r="G88" s="217"/>
      <c r="H88" s="7">
        <f aca="true" t="shared" si="4" ref="H88:H92">I88/$I$98</f>
        <v>0</v>
      </c>
      <c r="I88" s="8">
        <v>0</v>
      </c>
      <c r="K88"/>
      <c r="L88"/>
      <c r="M88"/>
      <c r="N88"/>
      <c r="O88"/>
      <c r="P88"/>
      <c r="Q88"/>
      <c r="R88"/>
      <c r="S88"/>
    </row>
    <row r="89" spans="1:19" ht="15" customHeight="1">
      <c r="A89" s="94">
        <v>3</v>
      </c>
      <c r="B89" s="165" t="s">
        <v>84</v>
      </c>
      <c r="C89" s="166"/>
      <c r="D89" s="166"/>
      <c r="E89" s="166"/>
      <c r="F89" s="166"/>
      <c r="G89" s="167"/>
      <c r="H89" s="7">
        <f t="shared" si="4"/>
        <v>0</v>
      </c>
      <c r="I89" s="8">
        <v>0</v>
      </c>
      <c r="K89"/>
      <c r="L89"/>
      <c r="M89"/>
      <c r="N89"/>
      <c r="O89"/>
      <c r="P89"/>
      <c r="Q89"/>
      <c r="R89"/>
      <c r="S89"/>
    </row>
    <row r="90" spans="1:19" ht="15" customHeight="1">
      <c r="A90" s="94">
        <v>4</v>
      </c>
      <c r="B90" s="211" t="s">
        <v>218</v>
      </c>
      <c r="C90" s="212"/>
      <c r="D90" s="212"/>
      <c r="E90" s="212"/>
      <c r="F90" s="212"/>
      <c r="G90" s="213"/>
      <c r="H90" s="7">
        <f t="shared" si="4"/>
        <v>0</v>
      </c>
      <c r="I90" s="8">
        <v>0</v>
      </c>
      <c r="K90"/>
      <c r="L90"/>
      <c r="M90"/>
      <c r="N90"/>
      <c r="O90"/>
      <c r="P90"/>
      <c r="Q90"/>
      <c r="R90"/>
      <c r="S90"/>
    </row>
    <row r="91" spans="1:19" ht="15" customHeight="1">
      <c r="A91" s="94">
        <v>5</v>
      </c>
      <c r="B91" s="165" t="s">
        <v>85</v>
      </c>
      <c r="C91" s="166"/>
      <c r="D91" s="166"/>
      <c r="E91" s="166"/>
      <c r="F91" s="166"/>
      <c r="G91" s="167"/>
      <c r="H91" s="7">
        <f t="shared" si="4"/>
        <v>0</v>
      </c>
      <c r="I91" s="8">
        <v>0</v>
      </c>
      <c r="K91"/>
      <c r="L91"/>
      <c r="M91"/>
      <c r="N91"/>
      <c r="O91"/>
      <c r="P91"/>
      <c r="Q91"/>
      <c r="R91"/>
      <c r="S91"/>
    </row>
    <row r="92" spans="1:19" ht="15" customHeight="1">
      <c r="A92" s="94">
        <v>6</v>
      </c>
      <c r="B92" s="165" t="s">
        <v>86</v>
      </c>
      <c r="C92" s="166"/>
      <c r="D92" s="166"/>
      <c r="E92" s="166"/>
      <c r="F92" s="166"/>
      <c r="G92" s="167"/>
      <c r="H92" s="7">
        <f t="shared" si="4"/>
        <v>0</v>
      </c>
      <c r="I92" s="8">
        <v>0</v>
      </c>
      <c r="K92"/>
      <c r="L92"/>
      <c r="M92"/>
      <c r="N92"/>
      <c r="O92"/>
      <c r="P92"/>
      <c r="Q92"/>
      <c r="R92"/>
      <c r="S92"/>
    </row>
    <row r="93" spans="1:19" ht="15" customHeight="1">
      <c r="A93" s="198" t="s">
        <v>87</v>
      </c>
      <c r="B93" s="199"/>
      <c r="C93" s="199"/>
      <c r="D93" s="199"/>
      <c r="E93" s="199"/>
      <c r="F93" s="199"/>
      <c r="G93" s="200"/>
      <c r="H93" s="10">
        <f>H87+H88+H89+H90+H91+H92</f>
        <v>0</v>
      </c>
      <c r="I93" s="34">
        <f>I87+I88+I89+I90+I91+I92</f>
        <v>0</v>
      </c>
      <c r="J93" s="9"/>
      <c r="K93"/>
      <c r="L93"/>
      <c r="M93"/>
      <c r="N93"/>
      <c r="O93"/>
      <c r="P93"/>
      <c r="Q93"/>
      <c r="R93"/>
      <c r="S93"/>
    </row>
    <row r="94" spans="1:19" ht="30" customHeight="1">
      <c r="A94"/>
      <c r="B94" s="191" t="s">
        <v>219</v>
      </c>
      <c r="C94" s="191"/>
      <c r="D94" s="191"/>
      <c r="E94" s="191"/>
      <c r="F94" s="191"/>
      <c r="G94" s="191"/>
      <c r="H94" s="191"/>
      <c r="I94" s="191"/>
      <c r="K94"/>
      <c r="L94"/>
      <c r="M94"/>
      <c r="N94"/>
      <c r="O94"/>
      <c r="P94"/>
      <c r="Q94"/>
      <c r="R94"/>
      <c r="S94"/>
    </row>
    <row r="95" spans="1:9" ht="5.25" customHeight="1">
      <c r="A95"/>
      <c r="B95"/>
      <c r="C95"/>
      <c r="D95"/>
      <c r="E95"/>
      <c r="F95"/>
      <c r="G95"/>
      <c r="H95"/>
      <c r="I95"/>
    </row>
    <row r="96" spans="1:19" ht="48.75" customHeight="1">
      <c r="A96" s="207" t="s">
        <v>220</v>
      </c>
      <c r="B96" s="208"/>
      <c r="C96" s="208"/>
      <c r="D96" s="208"/>
      <c r="E96" s="209"/>
      <c r="F96" s="35">
        <v>0.2</v>
      </c>
      <c r="G96" s="36">
        <f>I98*F96</f>
        <v>533.02738946816</v>
      </c>
      <c r="H96" s="37" t="s">
        <v>88</v>
      </c>
      <c r="I96" s="38">
        <f>I71</f>
        <v>132.68</v>
      </c>
      <c r="K96"/>
      <c r="L96"/>
      <c r="M96"/>
      <c r="N96"/>
      <c r="O96"/>
      <c r="P96"/>
      <c r="Q96"/>
      <c r="R96"/>
      <c r="S96"/>
    </row>
    <row r="97" spans="1:19" s="41" customFormat="1" ht="16.5" customHeight="1">
      <c r="A97" s="202" t="s">
        <v>89</v>
      </c>
      <c r="B97" s="202"/>
      <c r="C97" s="95" t="s">
        <v>90</v>
      </c>
      <c r="D97" s="95" t="s">
        <v>91</v>
      </c>
      <c r="E97" s="95" t="s">
        <v>92</v>
      </c>
      <c r="F97" s="95" t="s">
        <v>93</v>
      </c>
      <c r="G97" s="95" t="s">
        <v>94</v>
      </c>
      <c r="H97" s="37" t="s">
        <v>95</v>
      </c>
      <c r="I97" s="39" t="s">
        <v>96</v>
      </c>
      <c r="J97" s="40"/>
      <c r="K97"/>
      <c r="L97"/>
      <c r="M97"/>
      <c r="N97"/>
      <c r="O97"/>
      <c r="P97"/>
      <c r="Q97"/>
      <c r="R97"/>
      <c r="S97"/>
    </row>
    <row r="98" spans="1:19" ht="16.5" customHeight="1">
      <c r="A98" s="203">
        <f>I31</f>
        <v>1356.48</v>
      </c>
      <c r="B98" s="203"/>
      <c r="C98" s="96">
        <f>I42</f>
        <v>499.18463999999994</v>
      </c>
      <c r="D98" s="96">
        <f>I54</f>
        <v>334.6707456</v>
      </c>
      <c r="E98" s="96">
        <f>I61</f>
        <v>50.40272736</v>
      </c>
      <c r="F98" s="96">
        <f>I65</f>
        <v>123.15883438080003</v>
      </c>
      <c r="G98" s="96">
        <f>I73</f>
        <v>433.92</v>
      </c>
      <c r="H98" s="96">
        <f>A98+C98+D98+E98+F98+G98</f>
        <v>2797.8169473407997</v>
      </c>
      <c r="I98" s="96">
        <f>H98-I96</f>
        <v>2665.1369473408</v>
      </c>
      <c r="J98" s="9"/>
      <c r="K98"/>
      <c r="L98"/>
      <c r="M98"/>
      <c r="N98"/>
      <c r="O98"/>
      <c r="P98"/>
      <c r="Q98"/>
      <c r="R98"/>
      <c r="S98"/>
    </row>
    <row r="99" spans="1:9" ht="5.1" customHeight="1">
      <c r="A99" s="13"/>
      <c r="B99" s="210"/>
      <c r="C99" s="210"/>
      <c r="D99" s="210"/>
      <c r="E99" s="210"/>
      <c r="F99" s="210"/>
      <c r="G99" s="210"/>
      <c r="H99" s="210"/>
      <c r="I99" s="210"/>
    </row>
    <row r="100" spans="1:9" ht="33.75">
      <c r="A100" s="6" t="s">
        <v>28</v>
      </c>
      <c r="B100" s="204" t="s">
        <v>97</v>
      </c>
      <c r="C100" s="205"/>
      <c r="D100" s="205"/>
      <c r="E100" s="205"/>
      <c r="F100" s="205"/>
      <c r="G100" s="206"/>
      <c r="H100" s="6" t="s">
        <v>22</v>
      </c>
      <c r="I100" s="6" t="s">
        <v>23</v>
      </c>
    </row>
    <row r="101" spans="1:9" ht="15" customHeight="1">
      <c r="A101" s="94">
        <v>1</v>
      </c>
      <c r="B101" s="165" t="s">
        <v>98</v>
      </c>
      <c r="C101" s="166"/>
      <c r="D101" s="166"/>
      <c r="E101" s="166"/>
      <c r="F101" s="166"/>
      <c r="G101" s="167"/>
      <c r="H101" s="7">
        <f>I101/$I$111</f>
        <v>0</v>
      </c>
      <c r="I101" s="8">
        <v>0</v>
      </c>
    </row>
    <row r="102" spans="1:9" ht="15" customHeight="1">
      <c r="A102" s="94">
        <v>2</v>
      </c>
      <c r="B102" s="165" t="s">
        <v>99</v>
      </c>
      <c r="C102" s="166"/>
      <c r="D102" s="166"/>
      <c r="E102" s="166"/>
      <c r="F102" s="166"/>
      <c r="G102" s="167"/>
      <c r="H102" s="7">
        <f>I102/$I$111</f>
        <v>0</v>
      </c>
      <c r="I102" s="8">
        <v>0</v>
      </c>
    </row>
    <row r="103" spans="1:9" ht="15" customHeight="1">
      <c r="A103" s="198" t="s">
        <v>100</v>
      </c>
      <c r="B103" s="199"/>
      <c r="C103" s="199"/>
      <c r="D103" s="199"/>
      <c r="E103" s="199"/>
      <c r="F103" s="199"/>
      <c r="G103" s="200"/>
      <c r="H103" s="10">
        <f>H101+H102</f>
        <v>0</v>
      </c>
      <c r="I103" s="93">
        <f>I101+I102</f>
        <v>0</v>
      </c>
    </row>
    <row r="104" ht="5.1" customHeight="1"/>
    <row r="105" spans="1:9" ht="33.75">
      <c r="A105" s="6" t="s">
        <v>40</v>
      </c>
      <c r="B105" s="204" t="s">
        <v>101</v>
      </c>
      <c r="C105" s="205"/>
      <c r="D105" s="205"/>
      <c r="E105" s="205"/>
      <c r="F105" s="205"/>
      <c r="G105" s="206"/>
      <c r="H105" s="6" t="s">
        <v>22</v>
      </c>
      <c r="I105" s="6" t="s">
        <v>23</v>
      </c>
    </row>
    <row r="106" spans="1:9" ht="15" customHeight="1">
      <c r="A106" s="94">
        <v>1</v>
      </c>
      <c r="B106" s="165" t="s">
        <v>101</v>
      </c>
      <c r="C106" s="166"/>
      <c r="D106" s="166"/>
      <c r="E106" s="166"/>
      <c r="F106" s="166"/>
      <c r="G106" s="167"/>
      <c r="H106" s="7">
        <f>I106/I111</f>
        <v>0</v>
      </c>
      <c r="I106" s="8">
        <v>0</v>
      </c>
    </row>
    <row r="107" spans="1:12" ht="15" customHeight="1">
      <c r="A107" s="198" t="s">
        <v>102</v>
      </c>
      <c r="B107" s="199"/>
      <c r="C107" s="199"/>
      <c r="D107" s="199"/>
      <c r="E107" s="199"/>
      <c r="F107" s="199"/>
      <c r="G107" s="200"/>
      <c r="H107" s="10">
        <f>H106</f>
        <v>0</v>
      </c>
      <c r="I107" s="93">
        <f>I106</f>
        <v>0</v>
      </c>
      <c r="J107" s="9"/>
      <c r="K107" s="9"/>
      <c r="L107" s="1"/>
    </row>
    <row r="108" spans="1:9" ht="5.1" customHeight="1">
      <c r="A108" s="18"/>
      <c r="B108" s="18"/>
      <c r="C108" s="18"/>
      <c r="D108" s="18"/>
      <c r="E108" s="18"/>
      <c r="F108" s="18"/>
      <c r="G108" s="18"/>
      <c r="H108" s="19"/>
      <c r="I108" s="20"/>
    </row>
    <row r="109" spans="1:12" ht="39" customHeight="1">
      <c r="A109" s="201" t="s">
        <v>103</v>
      </c>
      <c r="B109" s="201"/>
      <c r="C109" s="201"/>
      <c r="D109" s="201"/>
      <c r="E109" s="201"/>
      <c r="F109" s="35">
        <v>0.18</v>
      </c>
      <c r="G109" s="36">
        <f>I111*F109</f>
        <v>479.72465052134396</v>
      </c>
      <c r="H109" s="37" t="s">
        <v>88</v>
      </c>
      <c r="I109" s="38">
        <f>I71</f>
        <v>132.68</v>
      </c>
      <c r="L109" s="1"/>
    </row>
    <row r="110" spans="1:12" s="41" customFormat="1" ht="16.5" customHeight="1">
      <c r="A110" s="202" t="s">
        <v>89</v>
      </c>
      <c r="B110" s="202"/>
      <c r="C110" s="95" t="s">
        <v>90</v>
      </c>
      <c r="D110" s="95" t="s">
        <v>91</v>
      </c>
      <c r="E110" s="95" t="s">
        <v>92</v>
      </c>
      <c r="F110" s="95" t="s">
        <v>93</v>
      </c>
      <c r="G110" s="95" t="s">
        <v>94</v>
      </c>
      <c r="H110" s="37" t="s">
        <v>95</v>
      </c>
      <c r="I110" s="39" t="s">
        <v>96</v>
      </c>
      <c r="J110" s="40"/>
      <c r="L110" s="40"/>
    </row>
    <row r="111" spans="1:12" ht="16.5" customHeight="1">
      <c r="A111" s="203">
        <f>I31</f>
        <v>1356.48</v>
      </c>
      <c r="B111" s="203"/>
      <c r="C111" s="96">
        <f>I42</f>
        <v>499.18463999999994</v>
      </c>
      <c r="D111" s="96">
        <f>I54</f>
        <v>334.6707456</v>
      </c>
      <c r="E111" s="96">
        <f>I61</f>
        <v>50.40272736</v>
      </c>
      <c r="F111" s="96">
        <f>I65</f>
        <v>123.15883438080003</v>
      </c>
      <c r="G111" s="96">
        <f>I73</f>
        <v>433.92</v>
      </c>
      <c r="H111" s="96">
        <f>A111+C111+D111+E111+F111+G111</f>
        <v>2797.8169473407997</v>
      </c>
      <c r="I111" s="96">
        <f>H111-I109</f>
        <v>2665.1369473408</v>
      </c>
      <c r="J111" s="9"/>
      <c r="L111" s="1"/>
    </row>
    <row r="112" ht="5.1" customHeight="1"/>
    <row r="113" spans="1:9" ht="12">
      <c r="A113" s="184" t="s">
        <v>104</v>
      </c>
      <c r="B113" s="184"/>
      <c r="C113" s="184"/>
      <c r="D113" s="184"/>
      <c r="E113" s="184"/>
      <c r="F113" s="184"/>
      <c r="G113" s="184"/>
      <c r="H113" s="27">
        <f>H93+H103+H107</f>
        <v>0</v>
      </c>
      <c r="I113" s="28">
        <f>I93+I103+I107</f>
        <v>0</v>
      </c>
    </row>
    <row r="114" ht="5.1" customHeight="1"/>
    <row r="115" spans="1:9" ht="15">
      <c r="A115" s="176" t="s">
        <v>105</v>
      </c>
      <c r="B115" s="176"/>
      <c r="C115" s="176"/>
      <c r="D115" s="176"/>
      <c r="E115" s="176"/>
      <c r="F115" s="176"/>
      <c r="G115" s="176"/>
      <c r="H115" s="176"/>
      <c r="I115" s="176"/>
    </row>
    <row r="116" spans="1:15" ht="33.75">
      <c r="A116" s="6" t="s">
        <v>20</v>
      </c>
      <c r="B116" s="204" t="s">
        <v>106</v>
      </c>
      <c r="C116" s="205"/>
      <c r="D116" s="205"/>
      <c r="E116" s="205"/>
      <c r="F116" s="205"/>
      <c r="G116" s="206"/>
      <c r="H116" s="6" t="s">
        <v>22</v>
      </c>
      <c r="I116" s="6" t="s">
        <v>23</v>
      </c>
      <c r="K116"/>
      <c r="L116"/>
      <c r="M116"/>
      <c r="N116"/>
      <c r="O116"/>
    </row>
    <row r="117" spans="1:9" ht="15" customHeight="1">
      <c r="A117" s="94">
        <v>1</v>
      </c>
      <c r="B117" s="165" t="s">
        <v>107</v>
      </c>
      <c r="C117" s="166"/>
      <c r="D117" s="166"/>
      <c r="E117" s="166"/>
      <c r="F117" s="166"/>
      <c r="G117" s="167"/>
      <c r="H117" s="7">
        <f>I117/$I$83</f>
        <v>0.0069259456579648365</v>
      </c>
      <c r="I117" s="8">
        <f>($D$127/$E$129)*H127</f>
        <v>19.377528138215446</v>
      </c>
    </row>
    <row r="118" spans="1:9" ht="15" customHeight="1">
      <c r="A118" s="94">
        <v>2</v>
      </c>
      <c r="B118" s="165" t="s">
        <v>108</v>
      </c>
      <c r="C118" s="166"/>
      <c r="D118" s="166"/>
      <c r="E118" s="166"/>
      <c r="F118" s="166"/>
      <c r="G118" s="167"/>
      <c r="H118" s="7">
        <f aca="true" t="shared" si="5" ref="H118:H121">I118/$I$83</f>
        <v>0.031965903036760786</v>
      </c>
      <c r="I118" s="8">
        <f>($D$127/$E$129)*H128</f>
        <v>89.43474525330207</v>
      </c>
    </row>
    <row r="119" spans="1:9" ht="15" customHeight="1">
      <c r="A119" s="94">
        <v>3</v>
      </c>
      <c r="B119" s="165" t="s">
        <v>8</v>
      </c>
      <c r="C119" s="166"/>
      <c r="D119" s="166"/>
      <c r="E119" s="166"/>
      <c r="F119" s="166"/>
      <c r="G119" s="167"/>
      <c r="H119" s="7">
        <f t="shared" si="5"/>
        <v>0.026638252530633993</v>
      </c>
      <c r="I119" s="8">
        <f>($D$127/$E$129)*H129</f>
        <v>74.52895437775173</v>
      </c>
    </row>
    <row r="120" spans="1:9" ht="15" customHeight="1">
      <c r="A120" s="94">
        <v>4</v>
      </c>
      <c r="B120" s="165" t="s">
        <v>109</v>
      </c>
      <c r="C120" s="166"/>
      <c r="D120" s="166"/>
      <c r="E120" s="166"/>
      <c r="F120" s="166"/>
      <c r="G120" s="167"/>
      <c r="H120" s="7">
        <f t="shared" si="5"/>
        <v>0</v>
      </c>
      <c r="I120" s="8">
        <f aca="true" t="shared" si="6" ref="I120">($D$127/$E$128)*G130</f>
        <v>0</v>
      </c>
    </row>
    <row r="121" spans="1:9" ht="15" customHeight="1">
      <c r="A121" s="94">
        <v>5</v>
      </c>
      <c r="B121" s="165" t="s">
        <v>86</v>
      </c>
      <c r="C121" s="166"/>
      <c r="D121" s="166"/>
      <c r="E121" s="166"/>
      <c r="F121" s="166"/>
      <c r="G121" s="167"/>
      <c r="H121" s="7">
        <f t="shared" si="5"/>
        <v>0</v>
      </c>
      <c r="I121" s="8">
        <v>0</v>
      </c>
    </row>
    <row r="122" spans="1:9" ht="15" customHeight="1">
      <c r="A122" s="198" t="s">
        <v>110</v>
      </c>
      <c r="B122" s="199"/>
      <c r="C122" s="199"/>
      <c r="D122" s="199"/>
      <c r="E122" s="199"/>
      <c r="F122" s="199"/>
      <c r="G122" s="200"/>
      <c r="H122" s="10">
        <f>H117+H118+H119+H120+H121</f>
        <v>0.06553010122535961</v>
      </c>
      <c r="I122" s="93">
        <f>I117+I118+I119+I120+I121</f>
        <v>183.34122776926927</v>
      </c>
    </row>
    <row r="123" spans="1:19" ht="11.25" customHeight="1">
      <c r="A123" s="13" t="s">
        <v>111</v>
      </c>
      <c r="B123" s="191" t="s">
        <v>112</v>
      </c>
      <c r="C123" s="191"/>
      <c r="D123" s="191"/>
      <c r="E123" s="191"/>
      <c r="F123" s="191"/>
      <c r="G123" s="191"/>
      <c r="H123" s="191"/>
      <c r="I123" s="191"/>
      <c r="K123"/>
      <c r="L123"/>
      <c r="M123"/>
      <c r="N123"/>
      <c r="O123"/>
      <c r="P123"/>
      <c r="Q123"/>
      <c r="R123"/>
      <c r="S123"/>
    </row>
    <row r="124" spans="1:19" ht="20.25" customHeight="1">
      <c r="A124" s="13" t="s">
        <v>113</v>
      </c>
      <c r="B124" s="192" t="s">
        <v>114</v>
      </c>
      <c r="C124" s="192"/>
      <c r="D124" s="192"/>
      <c r="E124" s="192"/>
      <c r="F124" s="192"/>
      <c r="G124" s="192"/>
      <c r="H124" s="192"/>
      <c r="I124" s="192"/>
      <c r="K124"/>
      <c r="L124"/>
      <c r="M124"/>
      <c r="N124"/>
      <c r="O124"/>
      <c r="P124"/>
      <c r="Q124"/>
      <c r="R124"/>
      <c r="S124"/>
    </row>
    <row r="125" spans="1:9" ht="13.5" customHeight="1">
      <c r="A125" s="193" t="s">
        <v>115</v>
      </c>
      <c r="B125" s="193"/>
      <c r="C125" s="193"/>
      <c r="D125" s="193"/>
      <c r="E125" s="193"/>
      <c r="F125" s="193"/>
      <c r="G125" s="193"/>
      <c r="H125" s="193"/>
      <c r="I125" s="193"/>
    </row>
    <row r="126" spans="1:9" ht="13.5" customHeight="1">
      <c r="A126" s="194" t="s">
        <v>116</v>
      </c>
      <c r="B126" s="194"/>
      <c r="C126" s="94" t="s">
        <v>117</v>
      </c>
      <c r="D126" s="195" t="s">
        <v>118</v>
      </c>
      <c r="E126" s="196"/>
      <c r="F126" s="94" t="s">
        <v>119</v>
      </c>
      <c r="G126" s="157" t="s">
        <v>120</v>
      </c>
      <c r="H126" s="197" t="s">
        <v>121</v>
      </c>
      <c r="I126" s="197"/>
    </row>
    <row r="127" spans="1:10" ht="13.5" customHeight="1">
      <c r="A127" s="185">
        <f>I83</f>
        <v>2797.8169473407997</v>
      </c>
      <c r="B127" s="186"/>
      <c r="C127" s="8">
        <f>I113</f>
        <v>0</v>
      </c>
      <c r="D127" s="187">
        <f>A127+C127</f>
        <v>2797.8169473407997</v>
      </c>
      <c r="E127" s="188"/>
      <c r="F127" s="94" t="s">
        <v>107</v>
      </c>
      <c r="G127" s="158">
        <v>0.0165</v>
      </c>
      <c r="H127" s="180">
        <v>0.0065</v>
      </c>
      <c r="I127" s="180"/>
      <c r="J127" s="9"/>
    </row>
    <row r="128" spans="1:9" ht="13.5" customHeight="1">
      <c r="A128" s="189" t="s">
        <v>122</v>
      </c>
      <c r="B128" s="189"/>
      <c r="C128" s="157">
        <v>1</v>
      </c>
      <c r="D128" s="160">
        <f>G131/1</f>
        <v>0.1175</v>
      </c>
      <c r="E128" s="161">
        <f>C128-D128</f>
        <v>0.8825000000000001</v>
      </c>
      <c r="F128" s="94" t="s">
        <v>108</v>
      </c>
      <c r="G128" s="158">
        <v>0.076</v>
      </c>
      <c r="H128" s="180">
        <v>0.03</v>
      </c>
      <c r="I128" s="180"/>
    </row>
    <row r="129" spans="1:9" ht="13.5" customHeight="1">
      <c r="A129" s="190" t="s">
        <v>137</v>
      </c>
      <c r="B129" s="190"/>
      <c r="C129" s="42">
        <v>1</v>
      </c>
      <c r="D129" s="43">
        <f>H131</f>
        <v>0.0615</v>
      </c>
      <c r="E129" s="156">
        <f>C129-D129</f>
        <v>0.9385</v>
      </c>
      <c r="F129" s="94" t="s">
        <v>8</v>
      </c>
      <c r="G129" s="158">
        <f>I11</f>
        <v>0.025</v>
      </c>
      <c r="H129" s="180">
        <f>I11</f>
        <v>0.025</v>
      </c>
      <c r="I129" s="180"/>
    </row>
    <row r="130" spans="1:9" ht="13.5" customHeight="1">
      <c r="A130" s="179" t="s">
        <v>239</v>
      </c>
      <c r="B130" s="179"/>
      <c r="C130" s="124">
        <v>1</v>
      </c>
      <c r="D130" s="115">
        <v>0.09</v>
      </c>
      <c r="E130" s="116">
        <f>C130-D130</f>
        <v>0.91</v>
      </c>
      <c r="F130" s="94" t="s">
        <v>123</v>
      </c>
      <c r="G130" s="158">
        <v>0</v>
      </c>
      <c r="H130" s="180">
        <v>0</v>
      </c>
      <c r="I130" s="180"/>
    </row>
    <row r="131" spans="1:9" ht="18" customHeight="1">
      <c r="A131" s="126" t="s">
        <v>124</v>
      </c>
      <c r="B131" s="181" t="s">
        <v>240</v>
      </c>
      <c r="C131" s="181"/>
      <c r="D131" s="181"/>
      <c r="E131" s="181"/>
      <c r="F131" s="98" t="s">
        <v>125</v>
      </c>
      <c r="G131" s="159">
        <f>SUM(G127:G130)</f>
        <v>0.1175</v>
      </c>
      <c r="H131" s="182">
        <f>SUM(H127:I130)</f>
        <v>0.0615</v>
      </c>
      <c r="I131" s="182"/>
    </row>
    <row r="132" spans="1:9" ht="5.1" customHeight="1">
      <c r="A132" s="44"/>
      <c r="B132" s="183"/>
      <c r="C132" s="183"/>
      <c r="D132" s="183"/>
      <c r="E132" s="183"/>
      <c r="F132" s="183"/>
      <c r="G132" s="183"/>
      <c r="H132" s="183"/>
      <c r="I132" s="183"/>
    </row>
    <row r="133" spans="1:9" ht="12">
      <c r="A133" s="184" t="s">
        <v>126</v>
      </c>
      <c r="B133" s="184"/>
      <c r="C133" s="184"/>
      <c r="D133" s="184"/>
      <c r="E133" s="184"/>
      <c r="F133" s="184"/>
      <c r="G133" s="184"/>
      <c r="H133" s="27">
        <f>H122</f>
        <v>0.06553010122535961</v>
      </c>
      <c r="I133" s="28">
        <f>I122</f>
        <v>183.34122776926927</v>
      </c>
    </row>
    <row r="134" ht="5.1" customHeight="1"/>
    <row r="135" spans="1:9" ht="15">
      <c r="A135" s="177" t="s">
        <v>127</v>
      </c>
      <c r="B135" s="177"/>
      <c r="C135" s="177"/>
      <c r="D135" s="177"/>
      <c r="E135" s="177"/>
      <c r="F135" s="177"/>
      <c r="G135" s="177"/>
      <c r="H135" s="177"/>
      <c r="I135" s="177"/>
    </row>
    <row r="136" spans="1:9" ht="15">
      <c r="A136" s="176" t="s">
        <v>19</v>
      </c>
      <c r="B136" s="176"/>
      <c r="C136" s="176"/>
      <c r="D136" s="176"/>
      <c r="E136" s="176"/>
      <c r="F136" s="176"/>
      <c r="G136" s="176"/>
      <c r="H136" s="176"/>
      <c r="I136" s="176"/>
    </row>
    <row r="137" spans="1:9" ht="15" customHeight="1">
      <c r="A137" s="94">
        <v>1</v>
      </c>
      <c r="B137" s="165" t="s">
        <v>222</v>
      </c>
      <c r="C137" s="166"/>
      <c r="D137" s="166"/>
      <c r="E137" s="166"/>
      <c r="F137" s="166"/>
      <c r="G137" s="167"/>
      <c r="H137" s="7">
        <f>I137/$G$154</f>
        <v>0.45501778849755825</v>
      </c>
      <c r="I137" s="45">
        <f>I31</f>
        <v>1356.48</v>
      </c>
    </row>
    <row r="138" spans="1:9" ht="15" customHeight="1">
      <c r="A138" s="94">
        <v>2</v>
      </c>
      <c r="B138" s="165" t="s">
        <v>128</v>
      </c>
      <c r="C138" s="166"/>
      <c r="D138" s="166"/>
      <c r="E138" s="166"/>
      <c r="F138" s="166"/>
      <c r="G138" s="167"/>
      <c r="H138" s="7">
        <f aca="true" t="shared" si="7" ref="H138:H139">I138/$G$154</f>
        <v>0.33792804278277</v>
      </c>
      <c r="I138" s="45">
        <f>I42+I54+I61+I65</f>
        <v>1007.4169473407999</v>
      </c>
    </row>
    <row r="139" spans="1:9" ht="15" customHeight="1">
      <c r="A139" s="94">
        <v>3</v>
      </c>
      <c r="B139" s="178" t="s">
        <v>223</v>
      </c>
      <c r="C139" s="178"/>
      <c r="D139" s="178"/>
      <c r="E139" s="178"/>
      <c r="F139" s="178"/>
      <c r="G139" s="178"/>
      <c r="H139" s="7">
        <f t="shared" si="7"/>
        <v>0.14555416871967186</v>
      </c>
      <c r="I139" s="45">
        <f>I73</f>
        <v>433.92</v>
      </c>
    </row>
    <row r="140" spans="1:10" s="12" customFormat="1" ht="15" customHeight="1">
      <c r="A140" s="168" t="s">
        <v>129</v>
      </c>
      <c r="B140" s="169"/>
      <c r="C140" s="169"/>
      <c r="D140" s="169"/>
      <c r="E140" s="169"/>
      <c r="F140" s="169"/>
      <c r="G140" s="170"/>
      <c r="H140" s="27">
        <f>H137+H138+H139</f>
        <v>0.9385000000000001</v>
      </c>
      <c r="I140" s="28">
        <f>I137+I138+I139</f>
        <v>2797.8169473407997</v>
      </c>
      <c r="J140" s="46"/>
    </row>
    <row r="141" ht="5.1" customHeight="1"/>
    <row r="142" spans="1:9" ht="15">
      <c r="A142" s="176" t="s">
        <v>81</v>
      </c>
      <c r="B142" s="176"/>
      <c r="C142" s="176"/>
      <c r="D142" s="176"/>
      <c r="E142" s="176"/>
      <c r="F142" s="176"/>
      <c r="G142" s="176"/>
      <c r="H142" s="176"/>
      <c r="I142" s="176"/>
    </row>
    <row r="143" spans="1:9" ht="15" customHeight="1">
      <c r="A143" s="94">
        <v>1</v>
      </c>
      <c r="B143" s="165" t="s">
        <v>224</v>
      </c>
      <c r="C143" s="166"/>
      <c r="D143" s="166"/>
      <c r="E143" s="166"/>
      <c r="F143" s="166"/>
      <c r="G143" s="167"/>
      <c r="H143" s="7">
        <f>I143/$G$154</f>
        <v>0</v>
      </c>
      <c r="I143" s="8">
        <f>I93</f>
        <v>0</v>
      </c>
    </row>
    <row r="144" spans="1:9" ht="15" customHeight="1">
      <c r="A144" s="94">
        <v>2</v>
      </c>
      <c r="B144" s="165" t="s">
        <v>225</v>
      </c>
      <c r="C144" s="166"/>
      <c r="D144" s="166"/>
      <c r="E144" s="166"/>
      <c r="F144" s="166"/>
      <c r="G144" s="167"/>
      <c r="H144" s="7">
        <f aca="true" t="shared" si="8" ref="H144:H145">I144/$G$154</f>
        <v>0</v>
      </c>
      <c r="I144" s="8">
        <f>I103</f>
        <v>0</v>
      </c>
    </row>
    <row r="145" spans="1:9" ht="15" customHeight="1">
      <c r="A145" s="94">
        <v>3</v>
      </c>
      <c r="B145" s="165" t="s">
        <v>226</v>
      </c>
      <c r="C145" s="166"/>
      <c r="D145" s="166"/>
      <c r="E145" s="166"/>
      <c r="F145" s="166"/>
      <c r="G145" s="167"/>
      <c r="H145" s="7">
        <f t="shared" si="8"/>
        <v>0</v>
      </c>
      <c r="I145" s="8">
        <f>I107</f>
        <v>0</v>
      </c>
    </row>
    <row r="146" spans="1:9" ht="15" customHeight="1">
      <c r="A146" s="168" t="s">
        <v>130</v>
      </c>
      <c r="B146" s="169"/>
      <c r="C146" s="169"/>
      <c r="D146" s="169"/>
      <c r="E146" s="169"/>
      <c r="F146" s="169"/>
      <c r="G146" s="170"/>
      <c r="H146" s="27">
        <f>H143+H144+H145</f>
        <v>0</v>
      </c>
      <c r="I146" s="28">
        <f>I143+I144+I145</f>
        <v>0</v>
      </c>
    </row>
    <row r="147" ht="5.1" customHeight="1"/>
    <row r="148" spans="1:9" ht="15">
      <c r="A148" s="176" t="s">
        <v>105</v>
      </c>
      <c r="B148" s="176"/>
      <c r="C148" s="176"/>
      <c r="D148" s="176"/>
      <c r="E148" s="176"/>
      <c r="F148" s="176"/>
      <c r="G148" s="176"/>
      <c r="H148" s="176"/>
      <c r="I148" s="176"/>
    </row>
    <row r="149" spans="1:9" ht="15" customHeight="1">
      <c r="A149" s="94">
        <v>1</v>
      </c>
      <c r="B149" s="165" t="s">
        <v>227</v>
      </c>
      <c r="C149" s="166"/>
      <c r="D149" s="166"/>
      <c r="E149" s="166"/>
      <c r="F149" s="166"/>
      <c r="G149" s="167"/>
      <c r="H149" s="7">
        <f>I149/$G$154</f>
        <v>0.06150000000000001</v>
      </c>
      <c r="I149" s="8">
        <f>I122</f>
        <v>183.34122776926927</v>
      </c>
    </row>
    <row r="150" spans="1:11" ht="15" customHeight="1">
      <c r="A150" s="168" t="s">
        <v>131</v>
      </c>
      <c r="B150" s="169"/>
      <c r="C150" s="169"/>
      <c r="D150" s="169"/>
      <c r="E150" s="169"/>
      <c r="F150" s="169"/>
      <c r="G150" s="170"/>
      <c r="H150" s="27">
        <f>H149</f>
        <v>0.06150000000000001</v>
      </c>
      <c r="I150" s="28">
        <f>I122</f>
        <v>183.34122776926927</v>
      </c>
      <c r="K150" s="47"/>
    </row>
    <row r="151" ht="5.1" customHeight="1"/>
    <row r="152" spans="1:9" ht="15">
      <c r="A152" s="171" t="s">
        <v>127</v>
      </c>
      <c r="B152" s="171"/>
      <c r="C152" s="171"/>
      <c r="D152" s="171"/>
      <c r="E152" s="171"/>
      <c r="F152" s="171"/>
      <c r="G152" s="171"/>
      <c r="H152" s="171"/>
      <c r="I152" s="171"/>
    </row>
    <row r="153" spans="1:9" ht="45">
      <c r="A153" s="172" t="s">
        <v>132</v>
      </c>
      <c r="B153" s="172"/>
      <c r="C153" s="172"/>
      <c r="D153" s="172"/>
      <c r="E153" s="172"/>
      <c r="F153" s="172"/>
      <c r="G153" s="91" t="s">
        <v>133</v>
      </c>
      <c r="H153" s="91" t="s">
        <v>134</v>
      </c>
      <c r="I153" s="91" t="s">
        <v>135</v>
      </c>
    </row>
    <row r="154" spans="1:9" ht="11.25" customHeight="1">
      <c r="A154" s="173" t="str">
        <f>D5</f>
        <v>Auxiliar de Limpeza</v>
      </c>
      <c r="B154" s="174"/>
      <c r="C154" s="174"/>
      <c r="D154" s="174"/>
      <c r="E154" s="174"/>
      <c r="F154" s="175"/>
      <c r="G154" s="48">
        <f>I140+I146+I150</f>
        <v>2981.158175110069</v>
      </c>
      <c r="H154" s="91">
        <v>1</v>
      </c>
      <c r="I154" s="48">
        <f>G154*H154</f>
        <v>2981.158175110069</v>
      </c>
    </row>
    <row r="155" spans="1:9" ht="15">
      <c r="A155" s="173"/>
      <c r="B155" s="174"/>
      <c r="C155" s="174"/>
      <c r="D155" s="174"/>
      <c r="E155" s="174"/>
      <c r="F155" s="175"/>
      <c r="G155" s="91"/>
      <c r="H155" s="91"/>
      <c r="I155" s="48"/>
    </row>
    <row r="156" spans="1:10" s="12" customFormat="1" ht="12">
      <c r="A156" s="162" t="s">
        <v>228</v>
      </c>
      <c r="B156" s="163"/>
      <c r="C156" s="163"/>
      <c r="D156" s="163"/>
      <c r="E156" s="163"/>
      <c r="F156" s="163"/>
      <c r="G156" s="163"/>
      <c r="H156" s="164"/>
      <c r="I156" s="49">
        <f>I154+I155</f>
        <v>2981.158175110069</v>
      </c>
      <c r="J156" s="46"/>
    </row>
  </sheetData>
  <mergeCells count="141">
    <mergeCell ref="A1:I1"/>
    <mergeCell ref="A2:B2"/>
    <mergeCell ref="C2:D2"/>
    <mergeCell ref="E2:I2"/>
    <mergeCell ref="A3:B3"/>
    <mergeCell ref="G5:H5"/>
    <mergeCell ref="A20:F20"/>
    <mergeCell ref="A21:F21"/>
    <mergeCell ref="A23:I23"/>
    <mergeCell ref="B24:G24"/>
    <mergeCell ref="B25:G25"/>
    <mergeCell ref="B26:G26"/>
    <mergeCell ref="G6:G9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B27:G27"/>
    <mergeCell ref="A28:A29"/>
    <mergeCell ref="B28:G28"/>
    <mergeCell ref="B29:G29"/>
    <mergeCell ref="B30:G30"/>
    <mergeCell ref="A31:G31"/>
    <mergeCell ref="B46:G46"/>
    <mergeCell ref="B47:G47"/>
    <mergeCell ref="B48:G48"/>
    <mergeCell ref="B49:G49"/>
    <mergeCell ref="B50:G50"/>
    <mergeCell ref="B51:G51"/>
    <mergeCell ref="B39:G39"/>
    <mergeCell ref="B40:G40"/>
    <mergeCell ref="B41:G41"/>
    <mergeCell ref="A42:G42"/>
    <mergeCell ref="A43:I43"/>
    <mergeCell ref="B45:G45"/>
    <mergeCell ref="A44:I44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B101:G101"/>
    <mergeCell ref="B102:G102"/>
    <mergeCell ref="A103:G103"/>
    <mergeCell ref="B105:G105"/>
    <mergeCell ref="B106:G106"/>
    <mergeCell ref="A107:G107"/>
    <mergeCell ref="A96:E96"/>
    <mergeCell ref="A97:B97"/>
    <mergeCell ref="A98:B98"/>
    <mergeCell ref="B99:I99"/>
    <mergeCell ref="B100:G100"/>
    <mergeCell ref="B117:G117"/>
    <mergeCell ref="B118:G118"/>
    <mergeCell ref="B119:G119"/>
    <mergeCell ref="B120:G120"/>
    <mergeCell ref="B121:G121"/>
    <mergeCell ref="A122:G122"/>
    <mergeCell ref="A109:E109"/>
    <mergeCell ref="A110:B110"/>
    <mergeCell ref="A111:B111"/>
    <mergeCell ref="A113:G113"/>
    <mergeCell ref="A115:I115"/>
    <mergeCell ref="B116:G116"/>
    <mergeCell ref="A127:B127"/>
    <mergeCell ref="D127:E127"/>
    <mergeCell ref="H127:I127"/>
    <mergeCell ref="A128:B128"/>
    <mergeCell ref="H128:I128"/>
    <mergeCell ref="A129:B129"/>
    <mergeCell ref="H129:I129"/>
    <mergeCell ref="B123:I123"/>
    <mergeCell ref="B124:I124"/>
    <mergeCell ref="A125:I125"/>
    <mergeCell ref="A126:B126"/>
    <mergeCell ref="D126:E126"/>
    <mergeCell ref="H126:I126"/>
    <mergeCell ref="A135:I135"/>
    <mergeCell ref="A136:I136"/>
    <mergeCell ref="B137:G137"/>
    <mergeCell ref="B138:G138"/>
    <mergeCell ref="B139:G139"/>
    <mergeCell ref="A140:G140"/>
    <mergeCell ref="A130:B130"/>
    <mergeCell ref="H130:I130"/>
    <mergeCell ref="B131:E131"/>
    <mergeCell ref="H131:I131"/>
    <mergeCell ref="B132:I132"/>
    <mergeCell ref="A133:G133"/>
    <mergeCell ref="A156:H156"/>
    <mergeCell ref="B149:G149"/>
    <mergeCell ref="A150:G150"/>
    <mergeCell ref="A152:I152"/>
    <mergeCell ref="A153:F153"/>
    <mergeCell ref="A154:F154"/>
    <mergeCell ref="A155:F155"/>
    <mergeCell ref="A142:I142"/>
    <mergeCell ref="B143:G143"/>
    <mergeCell ref="B144:G144"/>
    <mergeCell ref="B145:G145"/>
    <mergeCell ref="A146:G146"/>
    <mergeCell ref="A148:I148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84" r:id="rId3"/>
  <rowBreaks count="2" manualBreakCount="2">
    <brk id="56" max="16383" man="1"/>
    <brk id="10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64"/>
  <sheetViews>
    <sheetView view="pageBreakPreview" zoomScale="130" zoomScaleSheetLayoutView="130" workbookViewId="0" topLeftCell="A124">
      <selection activeCell="I128" sqref="I128"/>
    </sheetView>
  </sheetViews>
  <sheetFormatPr defaultColWidth="9.140625" defaultRowHeight="15"/>
  <cols>
    <col min="1" max="1" width="2.8515625" style="5" customWidth="1"/>
    <col min="2" max="4" width="11.28125" style="5" customWidth="1"/>
    <col min="5" max="5" width="12.140625" style="5" customWidth="1"/>
    <col min="6" max="6" width="11.28125" style="5" customWidth="1"/>
    <col min="7" max="7" width="12.421875" style="5" customWidth="1"/>
    <col min="8" max="8" width="9.57421875" style="5" customWidth="1"/>
    <col min="9" max="9" width="11.7109375" style="5" customWidth="1"/>
    <col min="10" max="10" width="11.140625" style="1" customWidth="1"/>
    <col min="11" max="11" width="10.00390625" style="5" customWidth="1"/>
    <col min="12" max="12" width="9.140625" style="5" customWidth="1"/>
    <col min="13" max="15" width="22.28125" style="5" customWidth="1"/>
    <col min="16" max="16384" width="9.140625" style="5" customWidth="1"/>
  </cols>
  <sheetData>
    <row r="1" spans="1:14" ht="27.75" customHeigh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K1" s="100"/>
      <c r="L1" s="101"/>
      <c r="M1" s="101"/>
      <c r="N1" s="101"/>
    </row>
    <row r="2" spans="1:14" ht="22.5" customHeight="1">
      <c r="A2" s="237" t="s">
        <v>1</v>
      </c>
      <c r="B2" s="237"/>
      <c r="C2" s="238" t="s">
        <v>250</v>
      </c>
      <c r="D2" s="238"/>
      <c r="E2" s="239" t="s">
        <v>263</v>
      </c>
      <c r="F2" s="239"/>
      <c r="G2" s="239"/>
      <c r="H2" s="239"/>
      <c r="I2" s="239"/>
      <c r="K2" s="102"/>
      <c r="L2" s="101"/>
      <c r="M2" s="101"/>
      <c r="N2" s="101"/>
    </row>
    <row r="3" spans="1:14" ht="11.25" customHeight="1">
      <c r="A3" s="237" t="s">
        <v>2</v>
      </c>
      <c r="B3" s="237"/>
      <c r="C3" s="2"/>
      <c r="D3" s="3"/>
      <c r="E3" s="4" t="s">
        <v>3</v>
      </c>
      <c r="F3" s="2"/>
      <c r="G3" s="3"/>
      <c r="H3" s="3"/>
      <c r="I3" s="3"/>
      <c r="K3" s="101"/>
      <c r="L3" s="101"/>
      <c r="M3" s="101"/>
      <c r="N3" s="101"/>
    </row>
    <row r="4" spans="11:14" ht="5.1" customHeight="1">
      <c r="K4" s="101"/>
      <c r="L4" s="101"/>
      <c r="M4" s="101"/>
      <c r="N4" s="101"/>
    </row>
    <row r="5" spans="1:14" ht="18.75" customHeight="1">
      <c r="A5" s="110" t="s">
        <v>144</v>
      </c>
      <c r="B5" s="111"/>
      <c r="C5" s="111"/>
      <c r="D5" s="108" t="s">
        <v>249</v>
      </c>
      <c r="E5" s="142"/>
      <c r="F5" s="150"/>
      <c r="G5" s="229" t="s">
        <v>143</v>
      </c>
      <c r="H5" s="229"/>
      <c r="I5" s="118">
        <v>200</v>
      </c>
      <c r="K5" s="101"/>
      <c r="L5" s="101"/>
      <c r="M5" s="101"/>
      <c r="N5" s="101"/>
    </row>
    <row r="6" spans="1:14" ht="13.5" customHeight="1">
      <c r="A6" s="143" t="s">
        <v>138</v>
      </c>
      <c r="B6" s="112"/>
      <c r="C6" s="107"/>
      <c r="D6" s="105" t="s">
        <v>261</v>
      </c>
      <c r="E6" s="109"/>
      <c r="F6" s="151"/>
      <c r="G6" s="229" t="s">
        <v>251</v>
      </c>
      <c r="H6" s="140" t="s">
        <v>4</v>
      </c>
      <c r="I6" s="119">
        <v>0.2</v>
      </c>
      <c r="K6" s="101"/>
      <c r="L6" s="101"/>
      <c r="M6" s="101"/>
      <c r="N6" s="101"/>
    </row>
    <row r="7" spans="1:14" ht="25.5" customHeight="1">
      <c r="A7" s="105" t="s">
        <v>139</v>
      </c>
      <c r="B7" s="106"/>
      <c r="C7" s="107"/>
      <c r="D7" s="105" t="s">
        <v>140</v>
      </c>
      <c r="E7" s="109"/>
      <c r="F7" s="151"/>
      <c r="G7" s="229"/>
      <c r="H7" s="140" t="s">
        <v>5</v>
      </c>
      <c r="I7" s="120">
        <v>0</v>
      </c>
      <c r="K7" s="101"/>
      <c r="L7" s="101"/>
      <c r="M7" s="101"/>
      <c r="N7" s="101"/>
    </row>
    <row r="8" spans="1:9" ht="21" customHeight="1">
      <c r="A8" s="105" t="s">
        <v>141</v>
      </c>
      <c r="B8" s="106"/>
      <c r="C8" s="107"/>
      <c r="D8" s="165" t="s">
        <v>229</v>
      </c>
      <c r="E8" s="166"/>
      <c r="F8" s="167"/>
      <c r="G8" s="229"/>
      <c r="H8" s="140" t="s">
        <v>6</v>
      </c>
      <c r="I8" s="119">
        <v>0.4</v>
      </c>
    </row>
    <row r="9" spans="1:9" ht="24.75" customHeight="1">
      <c r="A9" s="105" t="s">
        <v>142</v>
      </c>
      <c r="B9" s="106"/>
      <c r="C9" s="107"/>
      <c r="D9" s="108" t="s">
        <v>241</v>
      </c>
      <c r="E9" s="109"/>
      <c r="F9" s="151"/>
      <c r="G9" s="229"/>
      <c r="H9" s="140" t="s">
        <v>5</v>
      </c>
      <c r="I9" s="140">
        <v>1</v>
      </c>
    </row>
    <row r="10" spans="1:9" ht="23.25" customHeight="1">
      <c r="A10" s="195" t="s">
        <v>7</v>
      </c>
      <c r="B10" s="195"/>
      <c r="C10" s="195"/>
      <c r="D10" s="195"/>
      <c r="E10" s="195"/>
      <c r="F10" s="195"/>
      <c r="G10" s="140" t="s">
        <v>221</v>
      </c>
      <c r="H10" s="140">
        <v>220</v>
      </c>
      <c r="I10" s="117">
        <v>1036.2</v>
      </c>
    </row>
    <row r="11" spans="1:9" ht="23.25" customHeight="1">
      <c r="A11" s="196" t="s">
        <v>8</v>
      </c>
      <c r="B11" s="232"/>
      <c r="C11" s="232"/>
      <c r="D11" s="232"/>
      <c r="E11" s="232"/>
      <c r="F11" s="232"/>
      <c r="G11" s="140" t="str">
        <f>D9</f>
        <v>Porto Alegre</v>
      </c>
      <c r="H11" s="140" t="s">
        <v>10</v>
      </c>
      <c r="I11" s="121">
        <v>0.025</v>
      </c>
    </row>
    <row r="12" spans="1:9" ht="15" customHeight="1">
      <c r="A12" s="233" t="s">
        <v>230</v>
      </c>
      <c r="B12" s="234"/>
      <c r="C12" s="234"/>
      <c r="D12" s="234"/>
      <c r="E12" s="234"/>
      <c r="F12" s="234"/>
      <c r="G12" s="229" t="s">
        <v>15</v>
      </c>
      <c r="H12" s="140" t="s">
        <v>11</v>
      </c>
      <c r="I12" s="122">
        <v>4.3</v>
      </c>
    </row>
    <row r="13" spans="1:9" ht="15">
      <c r="A13" s="235"/>
      <c r="B13" s="236"/>
      <c r="C13" s="236"/>
      <c r="D13" s="236"/>
      <c r="E13" s="236"/>
      <c r="F13" s="236"/>
      <c r="G13" s="229"/>
      <c r="H13" s="140" t="s">
        <v>12</v>
      </c>
      <c r="I13" s="140">
        <v>26</v>
      </c>
    </row>
    <row r="14" spans="1:9" ht="15">
      <c r="A14" s="235"/>
      <c r="B14" s="236"/>
      <c r="C14" s="236"/>
      <c r="D14" s="236"/>
      <c r="E14" s="236"/>
      <c r="F14" s="236"/>
      <c r="G14" s="229"/>
      <c r="H14" s="140" t="s">
        <v>13</v>
      </c>
      <c r="I14" s="140">
        <v>2</v>
      </c>
    </row>
    <row r="15" spans="1:9" ht="15">
      <c r="A15" s="230"/>
      <c r="B15" s="231"/>
      <c r="C15" s="231"/>
      <c r="D15" s="231"/>
      <c r="E15" s="231"/>
      <c r="F15" s="231"/>
      <c r="G15" s="229"/>
      <c r="H15" s="140" t="s">
        <v>14</v>
      </c>
      <c r="I15" s="119">
        <v>0.06</v>
      </c>
    </row>
    <row r="16" spans="1:9" ht="11.25" customHeight="1">
      <c r="A16" s="195" t="s">
        <v>252</v>
      </c>
      <c r="B16" s="195"/>
      <c r="C16" s="195"/>
      <c r="D16" s="195"/>
      <c r="E16" s="195"/>
      <c r="F16" s="196"/>
      <c r="G16" s="229" t="s">
        <v>15</v>
      </c>
      <c r="H16" s="140" t="s">
        <v>11</v>
      </c>
      <c r="I16" s="122">
        <v>16</v>
      </c>
    </row>
    <row r="17" spans="1:9" ht="11.25" customHeight="1">
      <c r="A17" s="195"/>
      <c r="B17" s="195"/>
      <c r="C17" s="195"/>
      <c r="D17" s="195"/>
      <c r="E17" s="195"/>
      <c r="F17" s="196"/>
      <c r="G17" s="229"/>
      <c r="H17" s="140" t="s">
        <v>12</v>
      </c>
      <c r="I17" s="120">
        <v>22</v>
      </c>
    </row>
    <row r="18" spans="1:9" ht="11.25" customHeight="1">
      <c r="A18" s="195"/>
      <c r="B18" s="195"/>
      <c r="C18" s="195"/>
      <c r="D18" s="195"/>
      <c r="E18" s="195"/>
      <c r="F18" s="196"/>
      <c r="G18" s="229"/>
      <c r="H18" s="140" t="s">
        <v>16</v>
      </c>
      <c r="I18" s="120">
        <v>1</v>
      </c>
    </row>
    <row r="19" spans="1:9" ht="15">
      <c r="A19" s="195"/>
      <c r="B19" s="195"/>
      <c r="C19" s="195"/>
      <c r="D19" s="195"/>
      <c r="E19" s="195"/>
      <c r="F19" s="196"/>
      <c r="G19" s="229"/>
      <c r="H19" s="140" t="s">
        <v>14</v>
      </c>
      <c r="I19" s="123">
        <v>0.18</v>
      </c>
    </row>
    <row r="20" spans="1:9" ht="11.25" customHeight="1">
      <c r="A20" s="195" t="s">
        <v>253</v>
      </c>
      <c r="B20" s="195"/>
      <c r="C20" s="195"/>
      <c r="D20" s="195"/>
      <c r="E20" s="195"/>
      <c r="F20" s="196"/>
      <c r="G20" s="229" t="s">
        <v>15</v>
      </c>
      <c r="H20" s="140" t="s">
        <v>11</v>
      </c>
      <c r="I20" s="122">
        <v>8</v>
      </c>
    </row>
    <row r="21" spans="1:9" ht="11.25" customHeight="1">
      <c r="A21" s="195"/>
      <c r="B21" s="195"/>
      <c r="C21" s="195"/>
      <c r="D21" s="195"/>
      <c r="E21" s="195"/>
      <c r="F21" s="196"/>
      <c r="G21" s="229"/>
      <c r="H21" s="140" t="s">
        <v>12</v>
      </c>
      <c r="I21" s="120">
        <v>4</v>
      </c>
    </row>
    <row r="22" spans="1:9" ht="11.25" customHeight="1">
      <c r="A22" s="195"/>
      <c r="B22" s="195"/>
      <c r="C22" s="195"/>
      <c r="D22" s="195"/>
      <c r="E22" s="195"/>
      <c r="F22" s="196"/>
      <c r="G22" s="229"/>
      <c r="H22" s="140" t="s">
        <v>16</v>
      </c>
      <c r="I22" s="120">
        <v>1</v>
      </c>
    </row>
    <row r="23" spans="1:9" ht="15">
      <c r="A23" s="195"/>
      <c r="B23" s="195"/>
      <c r="C23" s="195"/>
      <c r="D23" s="195"/>
      <c r="E23" s="195"/>
      <c r="F23" s="196"/>
      <c r="G23" s="229"/>
      <c r="H23" s="140" t="s">
        <v>14</v>
      </c>
      <c r="I23" s="123">
        <v>0.18</v>
      </c>
    </row>
    <row r="24" spans="1:9" ht="15">
      <c r="A24" s="195" t="s">
        <v>232</v>
      </c>
      <c r="B24" s="195"/>
      <c r="C24" s="195"/>
      <c r="D24" s="195"/>
      <c r="E24" s="195"/>
      <c r="F24" s="195"/>
      <c r="G24" s="140" t="s">
        <v>15</v>
      </c>
      <c r="H24" s="152" t="s">
        <v>17</v>
      </c>
      <c r="I24" s="153">
        <v>12.6</v>
      </c>
    </row>
    <row r="25" spans="1:9" ht="15">
      <c r="A25" s="195" t="s">
        <v>18</v>
      </c>
      <c r="B25" s="195"/>
      <c r="C25" s="195"/>
      <c r="D25" s="195"/>
      <c r="E25" s="195"/>
      <c r="F25" s="195"/>
      <c r="G25" s="140"/>
      <c r="H25" s="140" t="s">
        <v>10</v>
      </c>
      <c r="I25" s="123">
        <v>0.2</v>
      </c>
    </row>
    <row r="26" ht="5.1" customHeight="1"/>
    <row r="27" spans="1:9" ht="17.25" customHeight="1">
      <c r="A27" s="176" t="s">
        <v>19</v>
      </c>
      <c r="B27" s="176"/>
      <c r="C27" s="176"/>
      <c r="D27" s="176"/>
      <c r="E27" s="176"/>
      <c r="F27" s="176"/>
      <c r="G27" s="176"/>
      <c r="H27" s="176"/>
      <c r="I27" s="176"/>
    </row>
    <row r="28" spans="1:9" ht="33.75">
      <c r="A28" s="6" t="s">
        <v>20</v>
      </c>
      <c r="B28" s="204" t="s">
        <v>21</v>
      </c>
      <c r="C28" s="205"/>
      <c r="D28" s="205"/>
      <c r="E28" s="205"/>
      <c r="F28" s="205"/>
      <c r="G28" s="206"/>
      <c r="H28" s="6" t="s">
        <v>22</v>
      </c>
      <c r="I28" s="6" t="s">
        <v>23</v>
      </c>
    </row>
    <row r="29" spans="1:9" ht="15" customHeight="1">
      <c r="A29" s="141">
        <v>1</v>
      </c>
      <c r="B29" s="165" t="s">
        <v>24</v>
      </c>
      <c r="C29" s="166"/>
      <c r="D29" s="166"/>
      <c r="E29" s="166"/>
      <c r="F29" s="166"/>
      <c r="G29" s="167"/>
      <c r="H29" s="7">
        <f aca="true" t="shared" si="0" ref="H29:H34">I29/$I$35</f>
        <v>0.6944444444444444</v>
      </c>
      <c r="I29" s="8">
        <f>I10/H10*I5</f>
        <v>942</v>
      </c>
    </row>
    <row r="30" spans="1:10" ht="15" customHeight="1">
      <c r="A30" s="141">
        <v>2</v>
      </c>
      <c r="B30" s="165" t="s">
        <v>25</v>
      </c>
      <c r="C30" s="166"/>
      <c r="D30" s="166"/>
      <c r="E30" s="166"/>
      <c r="F30" s="166"/>
      <c r="G30" s="167"/>
      <c r="H30" s="7">
        <f t="shared" si="0"/>
        <v>0</v>
      </c>
      <c r="I30" s="146">
        <v>0</v>
      </c>
      <c r="J30" s="9"/>
    </row>
    <row r="31" spans="1:9" ht="15" customHeight="1">
      <c r="A31" s="141">
        <v>3</v>
      </c>
      <c r="B31" s="165" t="s">
        <v>26</v>
      </c>
      <c r="C31" s="166"/>
      <c r="D31" s="166"/>
      <c r="E31" s="166"/>
      <c r="F31" s="166"/>
      <c r="G31" s="167"/>
      <c r="H31" s="7">
        <f t="shared" si="0"/>
        <v>0</v>
      </c>
      <c r="I31" s="8">
        <v>0</v>
      </c>
    </row>
    <row r="32" spans="1:9" ht="15" customHeight="1">
      <c r="A32" s="224">
        <v>4</v>
      </c>
      <c r="B32" s="178" t="s">
        <v>254</v>
      </c>
      <c r="C32" s="178"/>
      <c r="D32" s="178"/>
      <c r="E32" s="178"/>
      <c r="F32" s="178"/>
      <c r="G32" s="178"/>
      <c r="H32" s="7">
        <f t="shared" si="0"/>
        <v>0</v>
      </c>
      <c r="I32" s="8">
        <f>I6*I7*I10</f>
        <v>0</v>
      </c>
    </row>
    <row r="33" spans="1:9" ht="15" customHeight="1">
      <c r="A33" s="225"/>
      <c r="B33" s="226" t="s">
        <v>255</v>
      </c>
      <c r="C33" s="227"/>
      <c r="D33" s="227"/>
      <c r="E33" s="227"/>
      <c r="F33" s="227"/>
      <c r="G33" s="228"/>
      <c r="H33" s="7">
        <f t="shared" si="0"/>
        <v>0.3055555555555556</v>
      </c>
      <c r="I33" s="8">
        <f>(I8*I10*I9)</f>
        <v>414.48</v>
      </c>
    </row>
    <row r="34" spans="1:9" ht="15" customHeight="1">
      <c r="A34" s="141">
        <v>5</v>
      </c>
      <c r="B34" s="165" t="s">
        <v>18</v>
      </c>
      <c r="C34" s="166"/>
      <c r="D34" s="166"/>
      <c r="E34" s="166"/>
      <c r="F34" s="166"/>
      <c r="G34" s="167"/>
      <c r="H34" s="7">
        <f t="shared" si="0"/>
        <v>0</v>
      </c>
      <c r="I34" s="8">
        <v>0</v>
      </c>
    </row>
    <row r="35" spans="1:10" s="12" customFormat="1" ht="15" customHeight="1">
      <c r="A35" s="198" t="s">
        <v>27</v>
      </c>
      <c r="B35" s="199"/>
      <c r="C35" s="199"/>
      <c r="D35" s="199"/>
      <c r="E35" s="199"/>
      <c r="F35" s="199"/>
      <c r="G35" s="200"/>
      <c r="H35" s="10">
        <f>SUM(H29:H34)</f>
        <v>1</v>
      </c>
      <c r="I35" s="147">
        <f>SUM(I29:I34)</f>
        <v>1356.48</v>
      </c>
      <c r="J35" s="11"/>
    </row>
    <row r="36" ht="5.1" customHeight="1"/>
    <row r="37" spans="1:9" ht="33.75" customHeight="1">
      <c r="A37" s="6" t="s">
        <v>28</v>
      </c>
      <c r="B37" s="204" t="s">
        <v>29</v>
      </c>
      <c r="C37" s="205"/>
      <c r="D37" s="205"/>
      <c r="E37" s="205"/>
      <c r="F37" s="205"/>
      <c r="G37" s="206"/>
      <c r="H37" s="6" t="s">
        <v>22</v>
      </c>
      <c r="I37" s="6" t="s">
        <v>23</v>
      </c>
    </row>
    <row r="38" spans="1:9" ht="15" customHeight="1">
      <c r="A38" s="141">
        <v>1</v>
      </c>
      <c r="B38" s="165" t="s">
        <v>30</v>
      </c>
      <c r="C38" s="166"/>
      <c r="D38" s="166"/>
      <c r="E38" s="166"/>
      <c r="F38" s="166"/>
      <c r="G38" s="167"/>
      <c r="H38" s="7">
        <v>0.2</v>
      </c>
      <c r="I38" s="8">
        <f aca="true" t="shared" si="1" ref="I38:I45">$I$35*H38</f>
        <v>271.296</v>
      </c>
    </row>
    <row r="39" spans="1:9" ht="15" customHeight="1">
      <c r="A39" s="141">
        <v>2</v>
      </c>
      <c r="B39" s="165" t="s">
        <v>31</v>
      </c>
      <c r="C39" s="166"/>
      <c r="D39" s="166"/>
      <c r="E39" s="166"/>
      <c r="F39" s="166"/>
      <c r="G39" s="167"/>
      <c r="H39" s="7">
        <v>0.015</v>
      </c>
      <c r="I39" s="8">
        <f t="shared" si="1"/>
        <v>20.3472</v>
      </c>
    </row>
    <row r="40" spans="1:9" ht="15" customHeight="1">
      <c r="A40" s="141">
        <v>3</v>
      </c>
      <c r="B40" s="165" t="s">
        <v>32</v>
      </c>
      <c r="C40" s="166"/>
      <c r="D40" s="166"/>
      <c r="E40" s="166"/>
      <c r="F40" s="166"/>
      <c r="G40" s="167"/>
      <c r="H40" s="7">
        <v>0.01</v>
      </c>
      <c r="I40" s="8">
        <f t="shared" si="1"/>
        <v>13.5648</v>
      </c>
    </row>
    <row r="41" spans="1:9" ht="15" customHeight="1">
      <c r="A41" s="141">
        <v>4</v>
      </c>
      <c r="B41" s="165" t="s">
        <v>33</v>
      </c>
      <c r="C41" s="166"/>
      <c r="D41" s="166"/>
      <c r="E41" s="166"/>
      <c r="F41" s="166"/>
      <c r="G41" s="167"/>
      <c r="H41" s="7">
        <v>0.002</v>
      </c>
      <c r="I41" s="8">
        <f t="shared" si="1"/>
        <v>2.7129600000000003</v>
      </c>
    </row>
    <row r="42" spans="1:9" ht="15" customHeight="1">
      <c r="A42" s="141">
        <v>5</v>
      </c>
      <c r="B42" s="165" t="s">
        <v>34</v>
      </c>
      <c r="C42" s="166"/>
      <c r="D42" s="166"/>
      <c r="E42" s="166"/>
      <c r="F42" s="166"/>
      <c r="G42" s="167"/>
      <c r="H42" s="7">
        <v>0.025</v>
      </c>
      <c r="I42" s="8">
        <f t="shared" si="1"/>
        <v>33.912</v>
      </c>
    </row>
    <row r="43" spans="1:9" ht="15" customHeight="1">
      <c r="A43" s="141">
        <v>6</v>
      </c>
      <c r="B43" s="165" t="s">
        <v>35</v>
      </c>
      <c r="C43" s="166"/>
      <c r="D43" s="166"/>
      <c r="E43" s="166"/>
      <c r="F43" s="166"/>
      <c r="G43" s="167"/>
      <c r="H43" s="7">
        <v>0.08</v>
      </c>
      <c r="I43" s="8">
        <f t="shared" si="1"/>
        <v>108.5184</v>
      </c>
    </row>
    <row r="44" spans="1:9" ht="15" customHeight="1">
      <c r="A44" s="141">
        <v>7</v>
      </c>
      <c r="B44" s="165" t="s">
        <v>36</v>
      </c>
      <c r="C44" s="166"/>
      <c r="D44" s="166"/>
      <c r="E44" s="166"/>
      <c r="F44" s="166"/>
      <c r="G44" s="167"/>
      <c r="H44" s="7">
        <v>0.03</v>
      </c>
      <c r="I44" s="8">
        <f t="shared" si="1"/>
        <v>40.6944</v>
      </c>
    </row>
    <row r="45" spans="1:9" ht="15" customHeight="1">
      <c r="A45" s="141">
        <v>8</v>
      </c>
      <c r="B45" s="165" t="s">
        <v>37</v>
      </c>
      <c r="C45" s="166"/>
      <c r="D45" s="166"/>
      <c r="E45" s="166"/>
      <c r="F45" s="166"/>
      <c r="G45" s="167"/>
      <c r="H45" s="7">
        <v>0.006</v>
      </c>
      <c r="I45" s="8">
        <f t="shared" si="1"/>
        <v>8.13888</v>
      </c>
    </row>
    <row r="46" spans="1:10" s="12" customFormat="1" ht="15" customHeight="1">
      <c r="A46" s="198" t="s">
        <v>38</v>
      </c>
      <c r="B46" s="199"/>
      <c r="C46" s="199"/>
      <c r="D46" s="199"/>
      <c r="E46" s="199"/>
      <c r="F46" s="199"/>
      <c r="G46" s="200"/>
      <c r="H46" s="10">
        <f>SUM(H38:H45)</f>
        <v>0.3680000000000001</v>
      </c>
      <c r="I46" s="147">
        <f>I38+I39+I40+I41+I42+I43+I44+I45</f>
        <v>499.18463999999994</v>
      </c>
      <c r="J46" s="11"/>
    </row>
    <row r="47" spans="1:9" ht="15" customHeight="1">
      <c r="A47" s="222" t="s">
        <v>39</v>
      </c>
      <c r="B47" s="222"/>
      <c r="C47" s="222"/>
      <c r="D47" s="222"/>
      <c r="E47" s="222"/>
      <c r="F47" s="222"/>
      <c r="G47" s="222"/>
      <c r="H47" s="222"/>
      <c r="I47" s="222"/>
    </row>
    <row r="48" spans="1:16" ht="30.75" customHeight="1">
      <c r="A48" s="223" t="s">
        <v>238</v>
      </c>
      <c r="B48" s="223"/>
      <c r="C48" s="223"/>
      <c r="D48" s="223"/>
      <c r="E48" s="223"/>
      <c r="F48" s="223"/>
      <c r="G48" s="223"/>
      <c r="H48" s="223"/>
      <c r="I48" s="223"/>
      <c r="J48"/>
      <c r="K48"/>
      <c r="L48"/>
      <c r="M48"/>
      <c r="N48"/>
      <c r="O48"/>
      <c r="P48"/>
    </row>
    <row r="49" spans="1:9" ht="33.75" customHeight="1">
      <c r="A49" s="6" t="s">
        <v>40</v>
      </c>
      <c r="B49" s="204" t="s">
        <v>41</v>
      </c>
      <c r="C49" s="205"/>
      <c r="D49" s="205"/>
      <c r="E49" s="205"/>
      <c r="F49" s="205"/>
      <c r="G49" s="206"/>
      <c r="H49" s="6" t="s">
        <v>22</v>
      </c>
      <c r="I49" s="6" t="s">
        <v>23</v>
      </c>
    </row>
    <row r="50" spans="1:9" ht="13.5" customHeight="1">
      <c r="A50" s="141">
        <v>1</v>
      </c>
      <c r="B50" s="165" t="s">
        <v>42</v>
      </c>
      <c r="C50" s="166"/>
      <c r="D50" s="166"/>
      <c r="E50" s="166"/>
      <c r="F50" s="166"/>
      <c r="G50" s="167"/>
      <c r="H50" s="7">
        <v>0.1111</v>
      </c>
      <c r="I50" s="8">
        <f>$I$35*H50</f>
        <v>150.704928</v>
      </c>
    </row>
    <row r="51" spans="1:9" ht="13.5" customHeight="1">
      <c r="A51" s="141">
        <v>2</v>
      </c>
      <c r="B51" s="165" t="s">
        <v>43</v>
      </c>
      <c r="C51" s="166"/>
      <c r="D51" s="166"/>
      <c r="E51" s="166"/>
      <c r="F51" s="166"/>
      <c r="G51" s="167"/>
      <c r="H51" s="7">
        <v>0.02047</v>
      </c>
      <c r="I51" s="8">
        <f aca="true" t="shared" si="2" ref="I51:I56">$I$35*H51</f>
        <v>27.7671456</v>
      </c>
    </row>
    <row r="52" spans="1:9" ht="13.5" customHeight="1">
      <c r="A52" s="141">
        <v>3</v>
      </c>
      <c r="B52" s="165" t="s">
        <v>44</v>
      </c>
      <c r="C52" s="166"/>
      <c r="D52" s="166"/>
      <c r="E52" s="166"/>
      <c r="F52" s="166"/>
      <c r="G52" s="167"/>
      <c r="H52" s="7">
        <v>0.012123</v>
      </c>
      <c r="I52" s="8">
        <f t="shared" si="2"/>
        <v>16.44460704</v>
      </c>
    </row>
    <row r="53" spans="1:9" ht="13.5" customHeight="1">
      <c r="A53" s="141">
        <v>4</v>
      </c>
      <c r="B53" s="165" t="s">
        <v>45</v>
      </c>
      <c r="C53" s="166"/>
      <c r="D53" s="166"/>
      <c r="E53" s="166"/>
      <c r="F53" s="166"/>
      <c r="G53" s="167"/>
      <c r="H53" s="7">
        <v>0.011436</v>
      </c>
      <c r="I53" s="8">
        <f>$I$35*H53</f>
        <v>15.51270528</v>
      </c>
    </row>
    <row r="54" spans="1:9" ht="13.5" customHeight="1">
      <c r="A54" s="141">
        <v>5</v>
      </c>
      <c r="B54" s="165" t="s">
        <v>46</v>
      </c>
      <c r="C54" s="166"/>
      <c r="D54" s="166"/>
      <c r="E54" s="166"/>
      <c r="F54" s="166"/>
      <c r="G54" s="167"/>
      <c r="H54" s="7">
        <v>0.000174</v>
      </c>
      <c r="I54" s="8">
        <f t="shared" si="2"/>
        <v>0.23602752000000002</v>
      </c>
    </row>
    <row r="55" spans="1:9" ht="13.5" customHeight="1">
      <c r="A55" s="141">
        <v>6</v>
      </c>
      <c r="B55" s="165" t="s">
        <v>47</v>
      </c>
      <c r="C55" s="166"/>
      <c r="D55" s="166"/>
      <c r="E55" s="166"/>
      <c r="F55" s="166"/>
      <c r="G55" s="167"/>
      <c r="H55" s="7">
        <v>0.000442</v>
      </c>
      <c r="I55" s="8">
        <f t="shared" si="2"/>
        <v>0.59956416</v>
      </c>
    </row>
    <row r="56" spans="1:9" ht="13.5" customHeight="1">
      <c r="A56" s="141">
        <v>7</v>
      </c>
      <c r="B56" s="165" t="s">
        <v>48</v>
      </c>
      <c r="C56" s="166"/>
      <c r="D56" s="166"/>
      <c r="E56" s="166"/>
      <c r="F56" s="166"/>
      <c r="G56" s="167"/>
      <c r="H56" s="7">
        <v>0.000185</v>
      </c>
      <c r="I56" s="8">
        <f t="shared" si="2"/>
        <v>0.2509488</v>
      </c>
    </row>
    <row r="57" spans="1:9" ht="13.5" customHeight="1">
      <c r="A57" s="141">
        <v>8</v>
      </c>
      <c r="B57" s="165" t="s">
        <v>49</v>
      </c>
      <c r="C57" s="166"/>
      <c r="D57" s="166"/>
      <c r="E57" s="166"/>
      <c r="F57" s="166"/>
      <c r="G57" s="167"/>
      <c r="H57" s="7">
        <v>0.09079</v>
      </c>
      <c r="I57" s="8">
        <f>$I$35*H57</f>
        <v>123.15481919999999</v>
      </c>
    </row>
    <row r="58" spans="1:10" s="12" customFormat="1" ht="13.5" customHeight="1">
      <c r="A58" s="198" t="s">
        <v>50</v>
      </c>
      <c r="B58" s="199"/>
      <c r="C58" s="199"/>
      <c r="D58" s="199"/>
      <c r="E58" s="199"/>
      <c r="F58" s="199"/>
      <c r="G58" s="200"/>
      <c r="H58" s="10">
        <f>SUM(H50:H57)</f>
        <v>0.24672</v>
      </c>
      <c r="I58" s="147">
        <f>I50+I51+I52+I53+I54+I55+I56+I57</f>
        <v>334.6707456</v>
      </c>
      <c r="J58" s="11"/>
    </row>
    <row r="59" spans="1:9" ht="10.5" customHeight="1">
      <c r="A59" s="13" t="s">
        <v>51</v>
      </c>
      <c r="B59" s="191" t="s">
        <v>52</v>
      </c>
      <c r="C59" s="191"/>
      <c r="D59" s="191"/>
      <c r="E59" s="191"/>
      <c r="F59" s="191"/>
      <c r="G59" s="191"/>
      <c r="H59" s="191"/>
      <c r="I59" s="191"/>
    </row>
    <row r="60" spans="1:9" ht="9" customHeight="1">
      <c r="A60" s="13" t="s">
        <v>53</v>
      </c>
      <c r="B60" s="221" t="s">
        <v>54</v>
      </c>
      <c r="C60" s="221"/>
      <c r="D60" s="221"/>
      <c r="E60" s="221"/>
      <c r="F60" s="221"/>
      <c r="G60" s="221"/>
      <c r="H60" s="221"/>
      <c r="I60" s="221"/>
    </row>
    <row r="61" spans="1:9" ht="33.75" customHeight="1">
      <c r="A61" s="6" t="s">
        <v>55</v>
      </c>
      <c r="B61" s="204" t="s">
        <v>56</v>
      </c>
      <c r="C61" s="205"/>
      <c r="D61" s="205"/>
      <c r="E61" s="205"/>
      <c r="F61" s="205"/>
      <c r="G61" s="206"/>
      <c r="H61" s="6" t="s">
        <v>22</v>
      </c>
      <c r="I61" s="6" t="s">
        <v>23</v>
      </c>
    </row>
    <row r="62" spans="1:9" ht="15" customHeight="1">
      <c r="A62" s="141">
        <v>1</v>
      </c>
      <c r="B62" s="165" t="s">
        <v>57</v>
      </c>
      <c r="C62" s="166"/>
      <c r="D62" s="166"/>
      <c r="E62" s="166"/>
      <c r="F62" s="166"/>
      <c r="G62" s="167"/>
      <c r="H62" s="7">
        <v>0.023627</v>
      </c>
      <c r="I62" s="8">
        <f>$I$35*H62</f>
        <v>32.04955296</v>
      </c>
    </row>
    <row r="63" spans="1:9" ht="15" customHeight="1">
      <c r="A63" s="141">
        <v>2</v>
      </c>
      <c r="B63" s="165" t="s">
        <v>58</v>
      </c>
      <c r="C63" s="166"/>
      <c r="D63" s="166"/>
      <c r="E63" s="166"/>
      <c r="F63" s="166"/>
      <c r="G63" s="167"/>
      <c r="H63" s="7">
        <v>0.001717</v>
      </c>
      <c r="I63" s="8">
        <f>$I$35*H63</f>
        <v>2.32907616</v>
      </c>
    </row>
    <row r="64" spans="1:9" ht="15" customHeight="1">
      <c r="A64" s="141">
        <v>3</v>
      </c>
      <c r="B64" s="165" t="s">
        <v>59</v>
      </c>
      <c r="C64" s="166"/>
      <c r="D64" s="166"/>
      <c r="E64" s="166"/>
      <c r="F64" s="166"/>
      <c r="G64" s="167"/>
      <c r="H64" s="7">
        <v>0.011813</v>
      </c>
      <c r="I64" s="8">
        <f>$I$35*H64</f>
        <v>16.02409824</v>
      </c>
    </row>
    <row r="65" spans="1:10" s="12" customFormat="1" ht="15" customHeight="1">
      <c r="A65" s="198" t="s">
        <v>60</v>
      </c>
      <c r="B65" s="199"/>
      <c r="C65" s="199"/>
      <c r="D65" s="199"/>
      <c r="E65" s="199"/>
      <c r="F65" s="199"/>
      <c r="G65" s="200"/>
      <c r="H65" s="10">
        <f>SUM(H62:H64)</f>
        <v>0.037156999999999996</v>
      </c>
      <c r="I65" s="147">
        <f>I62+I63+I64</f>
        <v>50.40272736</v>
      </c>
      <c r="J65" s="11"/>
    </row>
    <row r="66" ht="5.1" customHeight="1"/>
    <row r="67" spans="1:9" ht="33.75">
      <c r="A67" s="6" t="s">
        <v>61</v>
      </c>
      <c r="B67" s="204" t="s">
        <v>62</v>
      </c>
      <c r="C67" s="205"/>
      <c r="D67" s="205"/>
      <c r="E67" s="205"/>
      <c r="F67" s="205"/>
      <c r="G67" s="206"/>
      <c r="H67" s="6" t="s">
        <v>22</v>
      </c>
      <c r="I67" s="6" t="s">
        <v>23</v>
      </c>
    </row>
    <row r="68" spans="1:9" ht="15" customHeight="1">
      <c r="A68" s="141">
        <v>1</v>
      </c>
      <c r="B68" s="165" t="s">
        <v>63</v>
      </c>
      <c r="C68" s="166"/>
      <c r="D68" s="166"/>
      <c r="E68" s="166"/>
      <c r="F68" s="166"/>
      <c r="G68" s="167"/>
      <c r="H68" s="7">
        <f>(H46*H58)</f>
        <v>0.09079296000000002</v>
      </c>
      <c r="I68" s="8">
        <f>$I$35*H68</f>
        <v>123.15883438080003</v>
      </c>
    </row>
    <row r="69" spans="1:11" s="12" customFormat="1" ht="15" customHeight="1">
      <c r="A69" s="198" t="s">
        <v>64</v>
      </c>
      <c r="B69" s="199"/>
      <c r="C69" s="199"/>
      <c r="D69" s="199"/>
      <c r="E69" s="199"/>
      <c r="F69" s="199"/>
      <c r="G69" s="200"/>
      <c r="H69" s="10">
        <f>SUM(H68:H68)</f>
        <v>0.09079296000000002</v>
      </c>
      <c r="I69" s="147">
        <f>I68</f>
        <v>123.15883438080003</v>
      </c>
      <c r="J69" s="11"/>
      <c r="K69" s="14"/>
    </row>
    <row r="70" ht="5.1" customHeight="1">
      <c r="J70" s="15"/>
    </row>
    <row r="71" spans="1:10" s="12" customFormat="1" ht="12">
      <c r="A71" s="220" t="s">
        <v>65</v>
      </c>
      <c r="B71" s="220"/>
      <c r="C71" s="220"/>
      <c r="D71" s="220"/>
      <c r="E71" s="220"/>
      <c r="F71" s="220"/>
      <c r="G71" s="220"/>
      <c r="H71" s="16">
        <f>H46+H58+H65+H69</f>
        <v>0.7426699600000002</v>
      </c>
      <c r="I71" s="17">
        <f>I46+I58+I65+I69</f>
        <v>1007.4169473407999</v>
      </c>
      <c r="J71" s="11"/>
    </row>
    <row r="72" ht="5.1" customHeight="1"/>
    <row r="73" spans="1:9" ht="33.75">
      <c r="A73" s="6" t="s">
        <v>66</v>
      </c>
      <c r="B73" s="204" t="s">
        <v>67</v>
      </c>
      <c r="C73" s="205"/>
      <c r="D73" s="205"/>
      <c r="E73" s="205"/>
      <c r="F73" s="205"/>
      <c r="G73" s="206"/>
      <c r="H73" s="6" t="s">
        <v>22</v>
      </c>
      <c r="I73" s="6" t="s">
        <v>23</v>
      </c>
    </row>
    <row r="74" spans="1:9" ht="15" customHeight="1">
      <c r="A74" s="139">
        <v>1</v>
      </c>
      <c r="B74" s="165" t="s">
        <v>256</v>
      </c>
      <c r="C74" s="166"/>
      <c r="D74" s="166"/>
      <c r="E74" s="166"/>
      <c r="F74" s="166"/>
      <c r="G74" s="167"/>
      <c r="H74" s="7">
        <f>I74/$I$35</f>
        <v>0.23213021939136588</v>
      </c>
      <c r="I74" s="8">
        <f>I85+I89</f>
        <v>314.88</v>
      </c>
    </row>
    <row r="75" spans="1:9" ht="15" customHeight="1">
      <c r="A75" s="139">
        <v>2</v>
      </c>
      <c r="B75" s="165" t="s">
        <v>235</v>
      </c>
      <c r="C75" s="166"/>
      <c r="D75" s="166"/>
      <c r="E75" s="166"/>
      <c r="F75" s="166"/>
      <c r="G75" s="167"/>
      <c r="H75" s="7">
        <f>I75/$I$35</f>
        <v>0.12317173861759848</v>
      </c>
      <c r="I75" s="8">
        <f>I81</f>
        <v>167.07999999999998</v>
      </c>
    </row>
    <row r="76" spans="1:9" ht="15" customHeight="1">
      <c r="A76" s="141">
        <v>3</v>
      </c>
      <c r="B76" s="165" t="s">
        <v>236</v>
      </c>
      <c r="C76" s="166"/>
      <c r="D76" s="166"/>
      <c r="E76" s="166"/>
      <c r="F76" s="166"/>
      <c r="G76" s="167"/>
      <c r="H76" s="7">
        <f>I76/$I$35</f>
        <v>0.009288747346072187</v>
      </c>
      <c r="I76" s="8">
        <f>I24</f>
        <v>12.6</v>
      </c>
    </row>
    <row r="77" spans="1:10" ht="15" customHeight="1">
      <c r="A77" s="198" t="s">
        <v>68</v>
      </c>
      <c r="B77" s="199"/>
      <c r="C77" s="199"/>
      <c r="D77" s="199"/>
      <c r="E77" s="199"/>
      <c r="F77" s="199"/>
      <c r="G77" s="200"/>
      <c r="H77" s="10">
        <f>H74+H75+H76</f>
        <v>0.36459070535503657</v>
      </c>
      <c r="I77" s="147">
        <f>SUM(I74:I76)</f>
        <v>494.56</v>
      </c>
      <c r="J77" s="9"/>
    </row>
    <row r="78" spans="1:9" ht="5.1" customHeight="1">
      <c r="A78" s="18"/>
      <c r="B78" s="18"/>
      <c r="C78" s="18"/>
      <c r="D78" s="18"/>
      <c r="E78" s="18"/>
      <c r="F78" s="18"/>
      <c r="G78" s="18"/>
      <c r="H78" s="19"/>
      <c r="I78" s="20"/>
    </row>
    <row r="79" spans="1:9" ht="15" customHeight="1">
      <c r="A79" s="218" t="s">
        <v>69</v>
      </c>
      <c r="B79" s="218"/>
      <c r="C79" s="218"/>
      <c r="D79" s="218"/>
      <c r="E79" s="218"/>
      <c r="F79" s="218"/>
      <c r="G79" s="218"/>
      <c r="H79" s="218"/>
      <c r="I79" s="218"/>
    </row>
    <row r="80" spans="1:9" ht="24" customHeight="1">
      <c r="A80" s="195" t="s">
        <v>70</v>
      </c>
      <c r="B80" s="195"/>
      <c r="C80" s="141" t="s">
        <v>71</v>
      </c>
      <c r="D80" s="141" t="s">
        <v>72</v>
      </c>
      <c r="E80" s="141" t="s">
        <v>73</v>
      </c>
      <c r="F80" s="141" t="s">
        <v>74</v>
      </c>
      <c r="G80" s="141" t="s">
        <v>75</v>
      </c>
      <c r="H80" s="7" t="s">
        <v>76</v>
      </c>
      <c r="I80" s="8" t="s">
        <v>77</v>
      </c>
    </row>
    <row r="81" spans="1:9" ht="15" customHeight="1">
      <c r="A81" s="219">
        <f>I12</f>
        <v>4.3</v>
      </c>
      <c r="B81" s="195"/>
      <c r="C81" s="141">
        <f>I13</f>
        <v>26</v>
      </c>
      <c r="D81" s="141">
        <f>I14</f>
        <v>2</v>
      </c>
      <c r="E81" s="144">
        <f>A81*C81*D81</f>
        <v>223.6</v>
      </c>
      <c r="F81" s="144">
        <f>I29</f>
        <v>942</v>
      </c>
      <c r="G81" s="21">
        <f>I15</f>
        <v>0.06</v>
      </c>
      <c r="H81" s="144">
        <f>F81*G81</f>
        <v>56.519999999999996</v>
      </c>
      <c r="I81" s="8">
        <f>IF((E81-H81)&lt;0,0,E81-H81)</f>
        <v>167.07999999999998</v>
      </c>
    </row>
    <row r="82" spans="1:9" ht="5.1" customHeight="1">
      <c r="A82" s="22"/>
      <c r="B82" s="22"/>
      <c r="C82" s="22"/>
      <c r="D82" s="22"/>
      <c r="E82" s="23"/>
      <c r="F82" s="23"/>
      <c r="G82" s="24"/>
      <c r="H82" s="23"/>
      <c r="I82" s="25"/>
    </row>
    <row r="83" spans="1:9" ht="15" customHeight="1">
      <c r="A83" s="218" t="s">
        <v>257</v>
      </c>
      <c r="B83" s="218"/>
      <c r="C83" s="218"/>
      <c r="D83" s="218"/>
      <c r="E83" s="218"/>
      <c r="F83" s="218"/>
      <c r="G83" s="218"/>
      <c r="H83" s="218"/>
      <c r="I83" s="218"/>
    </row>
    <row r="84" spans="1:9" ht="23.25" customHeight="1">
      <c r="A84" s="195" t="s">
        <v>70</v>
      </c>
      <c r="B84" s="195"/>
      <c r="C84" s="141" t="s">
        <v>79</v>
      </c>
      <c r="D84" s="141" t="s">
        <v>72</v>
      </c>
      <c r="E84" s="141" t="s">
        <v>73</v>
      </c>
      <c r="F84" s="141" t="s">
        <v>74</v>
      </c>
      <c r="G84" s="141" t="s">
        <v>75</v>
      </c>
      <c r="H84" s="7" t="str">
        <f>H80</f>
        <v>Valor desconto</v>
      </c>
      <c r="I84" s="8" t="s">
        <v>77</v>
      </c>
    </row>
    <row r="85" spans="1:9" ht="15" customHeight="1">
      <c r="A85" s="214">
        <f>I16</f>
        <v>16</v>
      </c>
      <c r="B85" s="214"/>
      <c r="C85" s="26">
        <f>I17</f>
        <v>22</v>
      </c>
      <c r="D85" s="141">
        <f>I18</f>
        <v>1</v>
      </c>
      <c r="E85" s="144">
        <f>A85*C85*D85</f>
        <v>352</v>
      </c>
      <c r="F85" s="144">
        <f>E85</f>
        <v>352</v>
      </c>
      <c r="G85" s="148">
        <f>I19</f>
        <v>0.18</v>
      </c>
      <c r="H85" s="144">
        <f>F85*G85</f>
        <v>63.36</v>
      </c>
      <c r="I85" s="8">
        <f>IF((E85-H85)&lt;0,0,E85-H85)</f>
        <v>288.64</v>
      </c>
    </row>
    <row r="86" spans="1:9" ht="5.1" customHeight="1">
      <c r="A86" s="22"/>
      <c r="B86" s="22"/>
      <c r="C86" s="22"/>
      <c r="D86" s="22"/>
      <c r="E86" s="23"/>
      <c r="F86" s="23"/>
      <c r="G86" s="24"/>
      <c r="H86" s="23"/>
      <c r="I86" s="25"/>
    </row>
    <row r="87" spans="1:9" ht="15" customHeight="1">
      <c r="A87" s="218" t="s">
        <v>258</v>
      </c>
      <c r="B87" s="218"/>
      <c r="C87" s="218"/>
      <c r="D87" s="218"/>
      <c r="E87" s="218"/>
      <c r="F87" s="218"/>
      <c r="G87" s="218"/>
      <c r="H87" s="218"/>
      <c r="I87" s="218"/>
    </row>
    <row r="88" spans="1:9" ht="23.25" customHeight="1">
      <c r="A88" s="195" t="s">
        <v>70</v>
      </c>
      <c r="B88" s="195"/>
      <c r="C88" s="141" t="s">
        <v>79</v>
      </c>
      <c r="D88" s="141" t="s">
        <v>72</v>
      </c>
      <c r="E88" s="141" t="s">
        <v>73</v>
      </c>
      <c r="F88" s="141" t="s">
        <v>74</v>
      </c>
      <c r="G88" s="141" t="s">
        <v>75</v>
      </c>
      <c r="H88" s="7" t="str">
        <f>H84</f>
        <v>Valor desconto</v>
      </c>
      <c r="I88" s="8" t="s">
        <v>77</v>
      </c>
    </row>
    <row r="89" spans="1:9" ht="15" customHeight="1">
      <c r="A89" s="214">
        <f>I20</f>
        <v>8</v>
      </c>
      <c r="B89" s="214"/>
      <c r="C89" s="26">
        <f>I21</f>
        <v>4</v>
      </c>
      <c r="D89" s="26">
        <f>I22</f>
        <v>1</v>
      </c>
      <c r="E89" s="144">
        <f>A89*C89*D89</f>
        <v>32</v>
      </c>
      <c r="F89" s="144">
        <f>E89</f>
        <v>32</v>
      </c>
      <c r="G89" s="148">
        <f>I23</f>
        <v>0.18</v>
      </c>
      <c r="H89" s="144">
        <f>F89*G89</f>
        <v>5.76</v>
      </c>
      <c r="I89" s="8">
        <f>IF((E89-H89)&lt;0,0,E89-H89)</f>
        <v>26.240000000000002</v>
      </c>
    </row>
    <row r="90" ht="5.1" customHeight="1"/>
    <row r="91" spans="1:12" ht="12" customHeight="1">
      <c r="A91" s="184" t="s">
        <v>80</v>
      </c>
      <c r="B91" s="184"/>
      <c r="C91" s="184"/>
      <c r="D91" s="184"/>
      <c r="E91" s="184"/>
      <c r="F91" s="184"/>
      <c r="G91" s="184"/>
      <c r="H91" s="27">
        <f>H35+H71+H77</f>
        <v>2.107260665355037</v>
      </c>
      <c r="I91" s="28">
        <f>I35+I71+I77</f>
        <v>2858.4569473407996</v>
      </c>
      <c r="J91" s="9"/>
      <c r="L91" s="9"/>
    </row>
    <row r="92" spans="1:12" s="33" customFormat="1" ht="5.1" customHeight="1">
      <c r="A92" s="29"/>
      <c r="B92" s="29"/>
      <c r="C92" s="29"/>
      <c r="D92" s="29"/>
      <c r="E92" s="29"/>
      <c r="F92" s="29"/>
      <c r="G92" s="29"/>
      <c r="H92" s="30"/>
      <c r="I92" s="31"/>
      <c r="J92" s="32"/>
      <c r="L92" s="32"/>
    </row>
    <row r="93" spans="1:9" ht="15">
      <c r="A93" s="176" t="s">
        <v>81</v>
      </c>
      <c r="B93" s="176"/>
      <c r="C93" s="176"/>
      <c r="D93" s="176"/>
      <c r="E93" s="176"/>
      <c r="F93" s="176"/>
      <c r="G93" s="176"/>
      <c r="H93" s="176"/>
      <c r="I93" s="176"/>
    </row>
    <row r="94" spans="1:9" ht="33.75">
      <c r="A94" s="6" t="s">
        <v>20</v>
      </c>
      <c r="B94" s="204" t="s">
        <v>82</v>
      </c>
      <c r="C94" s="205"/>
      <c r="D94" s="205"/>
      <c r="E94" s="205"/>
      <c r="F94" s="205"/>
      <c r="G94" s="206"/>
      <c r="H94" s="6" t="s">
        <v>22</v>
      </c>
      <c r="I94" s="6" t="s">
        <v>23</v>
      </c>
    </row>
    <row r="95" spans="1:19" ht="15" customHeight="1">
      <c r="A95" s="141">
        <v>1</v>
      </c>
      <c r="B95" s="165" t="s">
        <v>83</v>
      </c>
      <c r="C95" s="166"/>
      <c r="D95" s="166"/>
      <c r="E95" s="166"/>
      <c r="F95" s="166"/>
      <c r="G95" s="167"/>
      <c r="H95" s="7">
        <f aca="true" t="shared" si="3" ref="H95:H100">I95/$I$106</f>
        <v>0</v>
      </c>
      <c r="I95" s="8">
        <v>0</v>
      </c>
      <c r="K95"/>
      <c r="L95"/>
      <c r="M95"/>
      <c r="N95"/>
      <c r="O95"/>
      <c r="P95"/>
      <c r="Q95"/>
      <c r="R95"/>
      <c r="S95"/>
    </row>
    <row r="96" spans="1:19" ht="15" customHeight="1">
      <c r="A96" s="141">
        <v>2</v>
      </c>
      <c r="B96" s="215" t="s">
        <v>217</v>
      </c>
      <c r="C96" s="216"/>
      <c r="D96" s="216"/>
      <c r="E96" s="216"/>
      <c r="F96" s="216"/>
      <c r="G96" s="217"/>
      <c r="H96" s="7">
        <f t="shared" si="3"/>
        <v>0</v>
      </c>
      <c r="I96" s="8">
        <v>0</v>
      </c>
      <c r="K96"/>
      <c r="L96"/>
      <c r="M96"/>
      <c r="N96"/>
      <c r="O96"/>
      <c r="P96"/>
      <c r="Q96"/>
      <c r="R96"/>
      <c r="S96"/>
    </row>
    <row r="97" spans="1:19" ht="15" customHeight="1">
      <c r="A97" s="141">
        <v>3</v>
      </c>
      <c r="B97" s="165" t="s">
        <v>84</v>
      </c>
      <c r="C97" s="166"/>
      <c r="D97" s="166"/>
      <c r="E97" s="166"/>
      <c r="F97" s="166"/>
      <c r="G97" s="167"/>
      <c r="H97" s="7">
        <f t="shared" si="3"/>
        <v>0</v>
      </c>
      <c r="I97" s="8">
        <v>0</v>
      </c>
      <c r="K97"/>
      <c r="L97"/>
      <c r="M97"/>
      <c r="N97"/>
      <c r="O97"/>
      <c r="P97"/>
      <c r="Q97"/>
      <c r="R97"/>
      <c r="S97"/>
    </row>
    <row r="98" spans="1:19" ht="15" customHeight="1">
      <c r="A98" s="141">
        <v>4</v>
      </c>
      <c r="B98" s="211" t="s">
        <v>218</v>
      </c>
      <c r="C98" s="212"/>
      <c r="D98" s="212"/>
      <c r="E98" s="212"/>
      <c r="F98" s="212"/>
      <c r="G98" s="213"/>
      <c r="H98" s="7">
        <f t="shared" si="3"/>
        <v>0</v>
      </c>
      <c r="I98" s="8">
        <v>0</v>
      </c>
      <c r="K98"/>
      <c r="L98"/>
      <c r="M98"/>
      <c r="N98"/>
      <c r="O98"/>
      <c r="P98"/>
      <c r="Q98"/>
      <c r="R98"/>
      <c r="S98"/>
    </row>
    <row r="99" spans="1:19" ht="15" customHeight="1">
      <c r="A99" s="141">
        <v>5</v>
      </c>
      <c r="B99" s="165" t="s">
        <v>85</v>
      </c>
      <c r="C99" s="166"/>
      <c r="D99" s="166"/>
      <c r="E99" s="166"/>
      <c r="F99" s="166"/>
      <c r="G99" s="167"/>
      <c r="H99" s="7">
        <f t="shared" si="3"/>
        <v>0</v>
      </c>
      <c r="I99" s="8">
        <v>0</v>
      </c>
      <c r="K99"/>
      <c r="L99"/>
      <c r="M99"/>
      <c r="N99"/>
      <c r="O99"/>
      <c r="P99"/>
      <c r="Q99"/>
      <c r="R99"/>
      <c r="S99"/>
    </row>
    <row r="100" spans="1:19" ht="15" customHeight="1">
      <c r="A100" s="141">
        <v>6</v>
      </c>
      <c r="B100" s="165" t="s">
        <v>86</v>
      </c>
      <c r="C100" s="166"/>
      <c r="D100" s="166"/>
      <c r="E100" s="166"/>
      <c r="F100" s="166"/>
      <c r="G100" s="167"/>
      <c r="H100" s="7">
        <f t="shared" si="3"/>
        <v>0</v>
      </c>
      <c r="I100" s="8">
        <v>0</v>
      </c>
      <c r="K100"/>
      <c r="L100"/>
      <c r="M100"/>
      <c r="N100"/>
      <c r="O100"/>
      <c r="P100"/>
      <c r="Q100"/>
      <c r="R100"/>
      <c r="S100"/>
    </row>
    <row r="101" spans="1:19" ht="15" customHeight="1">
      <c r="A101" s="198" t="s">
        <v>87</v>
      </c>
      <c r="B101" s="199"/>
      <c r="C101" s="199"/>
      <c r="D101" s="199"/>
      <c r="E101" s="199"/>
      <c r="F101" s="199"/>
      <c r="G101" s="200"/>
      <c r="H101" s="10">
        <f>H95+H96+H97+H98+H99+H100</f>
        <v>0</v>
      </c>
      <c r="I101" s="34">
        <f>I95+I96+I97+I98+I99+I100</f>
        <v>0</v>
      </c>
      <c r="J101" s="9"/>
      <c r="K101"/>
      <c r="L101"/>
      <c r="M101"/>
      <c r="N101"/>
      <c r="O101"/>
      <c r="P101"/>
      <c r="Q101"/>
      <c r="R101"/>
      <c r="S101"/>
    </row>
    <row r="102" spans="1:19" ht="30" customHeight="1">
      <c r="A102"/>
      <c r="B102" s="191" t="s">
        <v>219</v>
      </c>
      <c r="C102" s="191"/>
      <c r="D102" s="191"/>
      <c r="E102" s="191"/>
      <c r="F102" s="191"/>
      <c r="G102" s="191"/>
      <c r="H102" s="191"/>
      <c r="I102" s="191"/>
      <c r="K102"/>
      <c r="L102"/>
      <c r="M102"/>
      <c r="N102"/>
      <c r="O102"/>
      <c r="P102"/>
      <c r="Q102"/>
      <c r="R102"/>
      <c r="S102"/>
    </row>
    <row r="103" spans="1:9" ht="5.25" customHeight="1">
      <c r="A103"/>
      <c r="B103"/>
      <c r="C103"/>
      <c r="D103"/>
      <c r="E103"/>
      <c r="F103"/>
      <c r="G103"/>
      <c r="H103"/>
      <c r="I103"/>
    </row>
    <row r="104" spans="1:19" ht="48.75" customHeight="1">
      <c r="A104" s="207" t="s">
        <v>220</v>
      </c>
      <c r="B104" s="208"/>
      <c r="C104" s="208"/>
      <c r="D104" s="208"/>
      <c r="E104" s="209"/>
      <c r="F104" s="35">
        <v>0.2</v>
      </c>
      <c r="G104" s="36">
        <f>I106*F104</f>
        <v>538.2753894681599</v>
      </c>
      <c r="H104" s="37" t="s">
        <v>88</v>
      </c>
      <c r="I104" s="38">
        <f>I75</f>
        <v>167.07999999999998</v>
      </c>
      <c r="K104"/>
      <c r="L104"/>
      <c r="M104"/>
      <c r="N104"/>
      <c r="O104"/>
      <c r="P104"/>
      <c r="Q104"/>
      <c r="R104"/>
      <c r="S104"/>
    </row>
    <row r="105" spans="1:19" s="41" customFormat="1" ht="16.5" customHeight="1">
      <c r="A105" s="202" t="s">
        <v>89</v>
      </c>
      <c r="B105" s="202"/>
      <c r="C105" s="145" t="s">
        <v>90</v>
      </c>
      <c r="D105" s="145" t="s">
        <v>91</v>
      </c>
      <c r="E105" s="145" t="s">
        <v>92</v>
      </c>
      <c r="F105" s="145" t="s">
        <v>93</v>
      </c>
      <c r="G105" s="145" t="s">
        <v>259</v>
      </c>
      <c r="H105" s="37" t="s">
        <v>95</v>
      </c>
      <c r="I105" s="39" t="s">
        <v>96</v>
      </c>
      <c r="J105" s="40"/>
      <c r="K105"/>
      <c r="L105"/>
      <c r="M105"/>
      <c r="N105"/>
      <c r="O105"/>
      <c r="P105"/>
      <c r="Q105"/>
      <c r="R105"/>
      <c r="S105"/>
    </row>
    <row r="106" spans="1:19" ht="16.5" customHeight="1">
      <c r="A106" s="203">
        <f>I35</f>
        <v>1356.48</v>
      </c>
      <c r="B106" s="203"/>
      <c r="C106" s="146">
        <f>I46</f>
        <v>499.18463999999994</v>
      </c>
      <c r="D106" s="146">
        <f>I58</f>
        <v>334.6707456</v>
      </c>
      <c r="E106" s="146">
        <f>I65</f>
        <v>50.40272736</v>
      </c>
      <c r="F106" s="146">
        <f>I69</f>
        <v>123.15883438080003</v>
      </c>
      <c r="G106" s="146">
        <f>I77</f>
        <v>494.56</v>
      </c>
      <c r="H106" s="146">
        <f>SUM(A106:G106)</f>
        <v>2858.4569473407996</v>
      </c>
      <c r="I106" s="146">
        <f>H106-I104</f>
        <v>2691.3769473407997</v>
      </c>
      <c r="J106" s="9"/>
      <c r="K106"/>
      <c r="L106"/>
      <c r="M106"/>
      <c r="N106"/>
      <c r="O106"/>
      <c r="P106"/>
      <c r="Q106"/>
      <c r="R106"/>
      <c r="S106"/>
    </row>
    <row r="107" spans="1:9" ht="5.1" customHeight="1">
      <c r="A107" s="13"/>
      <c r="B107" s="210"/>
      <c r="C107" s="210"/>
      <c r="D107" s="210"/>
      <c r="E107" s="210"/>
      <c r="F107" s="210"/>
      <c r="G107" s="210"/>
      <c r="H107" s="210"/>
      <c r="I107" s="210"/>
    </row>
    <row r="108" spans="1:9" ht="33.75">
      <c r="A108" s="6" t="s">
        <v>28</v>
      </c>
      <c r="B108" s="204" t="s">
        <v>97</v>
      </c>
      <c r="C108" s="205"/>
      <c r="D108" s="205"/>
      <c r="E108" s="205"/>
      <c r="F108" s="205"/>
      <c r="G108" s="206"/>
      <c r="H108" s="6" t="s">
        <v>22</v>
      </c>
      <c r="I108" s="6" t="s">
        <v>23</v>
      </c>
    </row>
    <row r="109" spans="1:9" ht="15" customHeight="1">
      <c r="A109" s="141">
        <v>1</v>
      </c>
      <c r="B109" s="165" t="s">
        <v>260</v>
      </c>
      <c r="C109" s="166"/>
      <c r="D109" s="166"/>
      <c r="E109" s="166"/>
      <c r="F109" s="166"/>
      <c r="G109" s="167"/>
      <c r="H109" s="7">
        <f>I109/$I$119</f>
        <v>0</v>
      </c>
      <c r="I109" s="8">
        <v>0</v>
      </c>
    </row>
    <row r="110" spans="1:9" ht="15" customHeight="1">
      <c r="A110" s="141">
        <v>2</v>
      </c>
      <c r="B110" s="165" t="s">
        <v>99</v>
      </c>
      <c r="C110" s="166"/>
      <c r="D110" s="166"/>
      <c r="E110" s="166"/>
      <c r="F110" s="166"/>
      <c r="G110" s="167"/>
      <c r="H110" s="7">
        <f>I110/$I$119</f>
        <v>0</v>
      </c>
      <c r="I110" s="8">
        <v>0</v>
      </c>
    </row>
    <row r="111" spans="1:9" ht="15" customHeight="1">
      <c r="A111" s="198" t="s">
        <v>100</v>
      </c>
      <c r="B111" s="199"/>
      <c r="C111" s="199"/>
      <c r="D111" s="199"/>
      <c r="E111" s="199"/>
      <c r="F111" s="199"/>
      <c r="G111" s="200"/>
      <c r="H111" s="10">
        <f>H109+H110</f>
        <v>0</v>
      </c>
      <c r="I111" s="147">
        <f>I109+I110</f>
        <v>0</v>
      </c>
    </row>
    <row r="112" ht="5.1" customHeight="1"/>
    <row r="113" spans="1:9" ht="33.75">
      <c r="A113" s="6" t="s">
        <v>40</v>
      </c>
      <c r="B113" s="204" t="s">
        <v>101</v>
      </c>
      <c r="C113" s="205"/>
      <c r="D113" s="205"/>
      <c r="E113" s="205"/>
      <c r="F113" s="205"/>
      <c r="G113" s="206"/>
      <c r="H113" s="6" t="s">
        <v>22</v>
      </c>
      <c r="I113" s="6" t="s">
        <v>23</v>
      </c>
    </row>
    <row r="114" spans="1:9" ht="15" customHeight="1">
      <c r="A114" s="141">
        <v>1</v>
      </c>
      <c r="B114" s="165" t="s">
        <v>101</v>
      </c>
      <c r="C114" s="166"/>
      <c r="D114" s="166"/>
      <c r="E114" s="166"/>
      <c r="F114" s="166"/>
      <c r="G114" s="167"/>
      <c r="H114" s="7">
        <f>I114/I119</f>
        <v>0</v>
      </c>
      <c r="I114" s="8">
        <v>0</v>
      </c>
    </row>
    <row r="115" spans="1:12" ht="15" customHeight="1">
      <c r="A115" s="198" t="s">
        <v>102</v>
      </c>
      <c r="B115" s="199"/>
      <c r="C115" s="199"/>
      <c r="D115" s="199"/>
      <c r="E115" s="199"/>
      <c r="F115" s="199"/>
      <c r="G115" s="200"/>
      <c r="H115" s="10">
        <f>H114</f>
        <v>0</v>
      </c>
      <c r="I115" s="147">
        <f>I114</f>
        <v>0</v>
      </c>
      <c r="J115" s="9"/>
      <c r="K115" s="9"/>
      <c r="L115" s="1"/>
    </row>
    <row r="116" spans="1:9" ht="5.1" customHeight="1">
      <c r="A116" s="18"/>
      <c r="B116" s="18"/>
      <c r="C116" s="18"/>
      <c r="D116" s="18"/>
      <c r="E116" s="18"/>
      <c r="F116" s="18"/>
      <c r="G116" s="18"/>
      <c r="H116" s="19"/>
      <c r="I116" s="20"/>
    </row>
    <row r="117" spans="1:12" ht="39" customHeight="1">
      <c r="A117" s="201" t="s">
        <v>103</v>
      </c>
      <c r="B117" s="201"/>
      <c r="C117" s="201"/>
      <c r="D117" s="201"/>
      <c r="E117" s="201"/>
      <c r="F117" s="35">
        <v>0.18</v>
      </c>
      <c r="G117" s="36">
        <f>I119*F117</f>
        <v>484.4478505213439</v>
      </c>
      <c r="H117" s="37" t="s">
        <v>88</v>
      </c>
      <c r="I117" s="38">
        <f>I75</f>
        <v>167.07999999999998</v>
      </c>
      <c r="L117" s="1"/>
    </row>
    <row r="118" spans="1:12" s="41" customFormat="1" ht="16.5" customHeight="1">
      <c r="A118" s="202" t="s">
        <v>89</v>
      </c>
      <c r="B118" s="202"/>
      <c r="C118" s="145" t="s">
        <v>90</v>
      </c>
      <c r="D118" s="145" t="s">
        <v>91</v>
      </c>
      <c r="E118" s="145" t="s">
        <v>92</v>
      </c>
      <c r="F118" s="145" t="s">
        <v>93</v>
      </c>
      <c r="G118" s="145" t="s">
        <v>259</v>
      </c>
      <c r="H118" s="37" t="s">
        <v>95</v>
      </c>
      <c r="I118" s="39" t="s">
        <v>96</v>
      </c>
      <c r="J118" s="40"/>
      <c r="L118" s="40"/>
    </row>
    <row r="119" spans="1:12" ht="16.5" customHeight="1">
      <c r="A119" s="203">
        <f>I35</f>
        <v>1356.48</v>
      </c>
      <c r="B119" s="203"/>
      <c r="C119" s="146">
        <f>I46</f>
        <v>499.18463999999994</v>
      </c>
      <c r="D119" s="146">
        <f>I58</f>
        <v>334.6707456</v>
      </c>
      <c r="E119" s="146">
        <f>I65</f>
        <v>50.40272736</v>
      </c>
      <c r="F119" s="146">
        <f>I69</f>
        <v>123.15883438080003</v>
      </c>
      <c r="G119" s="146">
        <f>I77</f>
        <v>494.56</v>
      </c>
      <c r="H119" s="146">
        <f>A119+C119+D119+E119+F119+G119</f>
        <v>2858.4569473407996</v>
      </c>
      <c r="I119" s="146">
        <f>H119-I117</f>
        <v>2691.3769473407997</v>
      </c>
      <c r="J119" s="9"/>
      <c r="L119" s="1"/>
    </row>
    <row r="120" ht="5.1" customHeight="1"/>
    <row r="121" spans="1:9" ht="12">
      <c r="A121" s="184" t="s">
        <v>104</v>
      </c>
      <c r="B121" s="184"/>
      <c r="C121" s="184"/>
      <c r="D121" s="184"/>
      <c r="E121" s="184"/>
      <c r="F121" s="184"/>
      <c r="G121" s="184"/>
      <c r="H121" s="27">
        <f>H101+H111+H115</f>
        <v>0</v>
      </c>
      <c r="I121" s="28">
        <f>I101+I111+I115</f>
        <v>0</v>
      </c>
    </row>
    <row r="122" ht="5.1" customHeight="1"/>
    <row r="123" spans="1:9" ht="15">
      <c r="A123" s="176" t="s">
        <v>105</v>
      </c>
      <c r="B123" s="176"/>
      <c r="C123" s="176"/>
      <c r="D123" s="176"/>
      <c r="E123" s="176"/>
      <c r="F123" s="176"/>
      <c r="G123" s="176"/>
      <c r="H123" s="176"/>
      <c r="I123" s="176"/>
    </row>
    <row r="124" spans="1:15" ht="33.75">
      <c r="A124" s="6" t="s">
        <v>20</v>
      </c>
      <c r="B124" s="204" t="s">
        <v>106</v>
      </c>
      <c r="C124" s="205"/>
      <c r="D124" s="205"/>
      <c r="E124" s="205"/>
      <c r="F124" s="205"/>
      <c r="G124" s="206"/>
      <c r="H124" s="6" t="s">
        <v>22</v>
      </c>
      <c r="I124" s="6" t="s">
        <v>23</v>
      </c>
      <c r="K124"/>
      <c r="L124"/>
      <c r="M124"/>
      <c r="N124"/>
      <c r="O124"/>
    </row>
    <row r="125" spans="1:9" ht="15" customHeight="1">
      <c r="A125" s="141">
        <v>1</v>
      </c>
      <c r="B125" s="165" t="s">
        <v>107</v>
      </c>
      <c r="C125" s="166"/>
      <c r="D125" s="166"/>
      <c r="E125" s="166"/>
      <c r="F125" s="166"/>
      <c r="G125" s="167"/>
      <c r="H125" s="7">
        <f>I125/$I$91</f>
        <v>0.0069259456579648365</v>
      </c>
      <c r="I125" s="8">
        <f>($D$135/$E$137)*H135</f>
        <v>19.797517482914433</v>
      </c>
    </row>
    <row r="126" spans="1:9" ht="15" customHeight="1">
      <c r="A126" s="141">
        <v>2</v>
      </c>
      <c r="B126" s="165" t="s">
        <v>108</v>
      </c>
      <c r="C126" s="166"/>
      <c r="D126" s="166"/>
      <c r="E126" s="166"/>
      <c r="F126" s="166"/>
      <c r="G126" s="167"/>
      <c r="H126" s="7">
        <f>I126/$I$91</f>
        <v>0.031965903036760786</v>
      </c>
      <c r="I126" s="8">
        <f>($D$135/$E$137)*H136</f>
        <v>91.37315761345124</v>
      </c>
    </row>
    <row r="127" spans="1:9" ht="15" customHeight="1">
      <c r="A127" s="141">
        <v>3</v>
      </c>
      <c r="B127" s="165" t="s">
        <v>8</v>
      </c>
      <c r="C127" s="166"/>
      <c r="D127" s="166"/>
      <c r="E127" s="166"/>
      <c r="F127" s="166"/>
      <c r="G127" s="167"/>
      <c r="H127" s="7">
        <f>I127/$I$91</f>
        <v>0.026638252530633993</v>
      </c>
      <c r="I127" s="8">
        <f>($D$135/$E$137)*H137</f>
        <v>76.14429801120937</v>
      </c>
    </row>
    <row r="128" spans="1:9" ht="15" customHeight="1">
      <c r="A128" s="141">
        <v>4</v>
      </c>
      <c r="B128" s="165" t="s">
        <v>109</v>
      </c>
      <c r="C128" s="166"/>
      <c r="D128" s="166"/>
      <c r="E128" s="166"/>
      <c r="F128" s="166"/>
      <c r="G128" s="167"/>
      <c r="H128" s="7">
        <f>I128/$I$91</f>
        <v>0</v>
      </c>
      <c r="I128" s="8">
        <f>($D$135/$E$136)*G138</f>
        <v>0</v>
      </c>
    </row>
    <row r="129" spans="1:9" ht="15" customHeight="1">
      <c r="A129" s="141">
        <v>5</v>
      </c>
      <c r="B129" s="165" t="s">
        <v>86</v>
      </c>
      <c r="C129" s="166"/>
      <c r="D129" s="166"/>
      <c r="E129" s="166"/>
      <c r="F129" s="166"/>
      <c r="G129" s="167"/>
      <c r="H129" s="7">
        <f>I129/$I$91</f>
        <v>0</v>
      </c>
      <c r="I129" s="8">
        <v>0</v>
      </c>
    </row>
    <row r="130" spans="1:9" ht="15" customHeight="1">
      <c r="A130" s="198" t="s">
        <v>110</v>
      </c>
      <c r="B130" s="199"/>
      <c r="C130" s="199"/>
      <c r="D130" s="199"/>
      <c r="E130" s="199"/>
      <c r="F130" s="199"/>
      <c r="G130" s="200"/>
      <c r="H130" s="10">
        <f>H125+H126+H127+H128+H129</f>
        <v>0.06553010122535961</v>
      </c>
      <c r="I130" s="147">
        <f>I125+I126+I127+I128+I129</f>
        <v>187.31497310757504</v>
      </c>
    </row>
    <row r="131" spans="1:19" ht="11.25" customHeight="1">
      <c r="A131" s="13" t="s">
        <v>111</v>
      </c>
      <c r="B131" s="191" t="s">
        <v>112</v>
      </c>
      <c r="C131" s="191"/>
      <c r="D131" s="191"/>
      <c r="E131" s="191"/>
      <c r="F131" s="191"/>
      <c r="G131" s="191"/>
      <c r="H131" s="191"/>
      <c r="I131" s="191"/>
      <c r="K131"/>
      <c r="L131"/>
      <c r="M131"/>
      <c r="N131"/>
      <c r="O131"/>
      <c r="P131"/>
      <c r="Q131"/>
      <c r="R131"/>
      <c r="S131"/>
    </row>
    <row r="132" spans="1:19" ht="20.25" customHeight="1">
      <c r="A132" s="13" t="s">
        <v>113</v>
      </c>
      <c r="B132" s="192" t="s">
        <v>114</v>
      </c>
      <c r="C132" s="192"/>
      <c r="D132" s="192"/>
      <c r="E132" s="192"/>
      <c r="F132" s="192"/>
      <c r="G132" s="192"/>
      <c r="H132" s="192"/>
      <c r="I132" s="192"/>
      <c r="K132"/>
      <c r="L132"/>
      <c r="M132"/>
      <c r="N132"/>
      <c r="O132"/>
      <c r="P132"/>
      <c r="Q132"/>
      <c r="R132"/>
      <c r="S132"/>
    </row>
    <row r="133" spans="1:9" ht="13.5" customHeight="1">
      <c r="A133" s="193" t="s">
        <v>115</v>
      </c>
      <c r="B133" s="193"/>
      <c r="C133" s="193"/>
      <c r="D133" s="193"/>
      <c r="E133" s="193"/>
      <c r="F133" s="193"/>
      <c r="G133" s="193"/>
      <c r="H133" s="193"/>
      <c r="I133" s="193"/>
    </row>
    <row r="134" spans="1:9" ht="13.5" customHeight="1">
      <c r="A134" s="194" t="s">
        <v>116</v>
      </c>
      <c r="B134" s="194"/>
      <c r="C134" s="154" t="s">
        <v>117</v>
      </c>
      <c r="D134" s="195" t="s">
        <v>118</v>
      </c>
      <c r="E134" s="196"/>
      <c r="F134" s="154" t="s">
        <v>119</v>
      </c>
      <c r="G134" s="157" t="s">
        <v>120</v>
      </c>
      <c r="H134" s="197" t="s">
        <v>121</v>
      </c>
      <c r="I134" s="197"/>
    </row>
    <row r="135" spans="1:10" ht="13.5" customHeight="1">
      <c r="A135" s="185">
        <f>I91</f>
        <v>2858.4569473407996</v>
      </c>
      <c r="B135" s="186"/>
      <c r="C135" s="8">
        <f>I121</f>
        <v>0</v>
      </c>
      <c r="D135" s="187">
        <f>A135+C135</f>
        <v>2858.4569473407996</v>
      </c>
      <c r="E135" s="188"/>
      <c r="F135" s="154" t="s">
        <v>107</v>
      </c>
      <c r="G135" s="158">
        <v>0.0165</v>
      </c>
      <c r="H135" s="180">
        <v>0.0065</v>
      </c>
      <c r="I135" s="180"/>
      <c r="J135" s="9"/>
    </row>
    <row r="136" spans="1:9" ht="13.5" customHeight="1">
      <c r="A136" s="189" t="s">
        <v>122</v>
      </c>
      <c r="B136" s="189"/>
      <c r="C136" s="157">
        <v>1</v>
      </c>
      <c r="D136" s="160">
        <f>G139/1</f>
        <v>0.1175</v>
      </c>
      <c r="E136" s="161">
        <f>C136-D136</f>
        <v>0.8825000000000001</v>
      </c>
      <c r="F136" s="154" t="s">
        <v>108</v>
      </c>
      <c r="G136" s="158">
        <v>0.076</v>
      </c>
      <c r="H136" s="180">
        <v>0.03</v>
      </c>
      <c r="I136" s="180"/>
    </row>
    <row r="137" spans="1:9" ht="13.5" customHeight="1">
      <c r="A137" s="190" t="s">
        <v>137</v>
      </c>
      <c r="B137" s="190"/>
      <c r="C137" s="42">
        <v>1</v>
      </c>
      <c r="D137" s="43">
        <f>H139</f>
        <v>0.0615</v>
      </c>
      <c r="E137" s="156">
        <f>C137-D137</f>
        <v>0.9385</v>
      </c>
      <c r="F137" s="154" t="s">
        <v>8</v>
      </c>
      <c r="G137" s="158">
        <f>I11</f>
        <v>0.025</v>
      </c>
      <c r="H137" s="180">
        <f>I11</f>
        <v>0.025</v>
      </c>
      <c r="I137" s="180"/>
    </row>
    <row r="138" spans="1:9" ht="13.5" customHeight="1">
      <c r="A138" s="179" t="s">
        <v>239</v>
      </c>
      <c r="B138" s="179"/>
      <c r="C138" s="154">
        <v>1</v>
      </c>
      <c r="D138" s="115">
        <v>0.09</v>
      </c>
      <c r="E138" s="116">
        <f>C138-D138</f>
        <v>0.91</v>
      </c>
      <c r="F138" s="154" t="s">
        <v>123</v>
      </c>
      <c r="G138" s="158">
        <v>0</v>
      </c>
      <c r="H138" s="180">
        <v>0</v>
      </c>
      <c r="I138" s="180"/>
    </row>
    <row r="139" spans="1:9" ht="18" customHeight="1">
      <c r="A139" s="126" t="s">
        <v>124</v>
      </c>
      <c r="B139" s="181" t="s">
        <v>240</v>
      </c>
      <c r="C139" s="181"/>
      <c r="D139" s="181"/>
      <c r="E139" s="181"/>
      <c r="F139" s="155" t="s">
        <v>125</v>
      </c>
      <c r="G139" s="159">
        <f>SUM(G135:G138)</f>
        <v>0.1175</v>
      </c>
      <c r="H139" s="182">
        <f>SUM(H135:I138)</f>
        <v>0.0615</v>
      </c>
      <c r="I139" s="182"/>
    </row>
    <row r="140" spans="1:9" ht="5.1" customHeight="1">
      <c r="A140" s="44"/>
      <c r="B140" s="183"/>
      <c r="C140" s="183"/>
      <c r="D140" s="183"/>
      <c r="E140" s="183"/>
      <c r="F140" s="183"/>
      <c r="G140" s="183"/>
      <c r="H140" s="183"/>
      <c r="I140" s="183"/>
    </row>
    <row r="141" spans="1:9" ht="12" customHeight="1">
      <c r="A141" s="184" t="s">
        <v>126</v>
      </c>
      <c r="B141" s="184"/>
      <c r="C141" s="184"/>
      <c r="D141" s="184"/>
      <c r="E141" s="184"/>
      <c r="F141" s="184"/>
      <c r="G141" s="184"/>
      <c r="H141" s="27">
        <f>H130</f>
        <v>0.06553010122535961</v>
      </c>
      <c r="I141" s="28">
        <f>I130</f>
        <v>187.31497310757504</v>
      </c>
    </row>
    <row r="142" ht="5.1" customHeight="1"/>
    <row r="143" spans="1:9" ht="15">
      <c r="A143" s="177" t="s">
        <v>127</v>
      </c>
      <c r="B143" s="177"/>
      <c r="C143" s="177"/>
      <c r="D143" s="177"/>
      <c r="E143" s="177"/>
      <c r="F143" s="177"/>
      <c r="G143" s="177"/>
      <c r="H143" s="177"/>
      <c r="I143" s="177"/>
    </row>
    <row r="144" spans="1:9" ht="15">
      <c r="A144" s="176" t="s">
        <v>19</v>
      </c>
      <c r="B144" s="176"/>
      <c r="C144" s="176"/>
      <c r="D144" s="176"/>
      <c r="E144" s="176"/>
      <c r="F144" s="176"/>
      <c r="G144" s="176"/>
      <c r="H144" s="176"/>
      <c r="I144" s="176"/>
    </row>
    <row r="145" spans="1:9" ht="15" customHeight="1">
      <c r="A145" s="141">
        <v>1</v>
      </c>
      <c r="B145" s="165" t="s">
        <v>222</v>
      </c>
      <c r="C145" s="166"/>
      <c r="D145" s="166"/>
      <c r="E145" s="166"/>
      <c r="F145" s="166"/>
      <c r="G145" s="167"/>
      <c r="H145" s="7">
        <f>I145/$G$162</f>
        <v>0.44536493060856297</v>
      </c>
      <c r="I145" s="45">
        <f>I35</f>
        <v>1356.48</v>
      </c>
    </row>
    <row r="146" spans="1:9" ht="15" customHeight="1">
      <c r="A146" s="141">
        <v>2</v>
      </c>
      <c r="B146" s="165" t="s">
        <v>128</v>
      </c>
      <c r="C146" s="166"/>
      <c r="D146" s="166"/>
      <c r="E146" s="166"/>
      <c r="F146" s="166"/>
      <c r="G146" s="167"/>
      <c r="H146" s="7">
        <f>I146/$G$162</f>
        <v>0.3307591552004642</v>
      </c>
      <c r="I146" s="45">
        <f>I46+I58+I65+I69</f>
        <v>1007.4169473407999</v>
      </c>
    </row>
    <row r="147" spans="1:9" ht="15" customHeight="1">
      <c r="A147" s="141">
        <v>3</v>
      </c>
      <c r="B147" s="178" t="s">
        <v>223</v>
      </c>
      <c r="C147" s="178"/>
      <c r="D147" s="178"/>
      <c r="E147" s="178"/>
      <c r="F147" s="178"/>
      <c r="G147" s="178"/>
      <c r="H147" s="7">
        <f>I147/$G$162</f>
        <v>0.1623759141909729</v>
      </c>
      <c r="I147" s="45">
        <f>I77</f>
        <v>494.56</v>
      </c>
    </row>
    <row r="148" spans="1:10" s="12" customFormat="1" ht="15" customHeight="1">
      <c r="A148" s="168" t="s">
        <v>129</v>
      </c>
      <c r="B148" s="169"/>
      <c r="C148" s="169"/>
      <c r="D148" s="169"/>
      <c r="E148" s="169"/>
      <c r="F148" s="169"/>
      <c r="G148" s="170"/>
      <c r="H148" s="27">
        <f>H145+H146+H147</f>
        <v>0.9385000000000001</v>
      </c>
      <c r="I148" s="28">
        <f>I145+I146+I147</f>
        <v>2858.4569473407996</v>
      </c>
      <c r="J148" s="46"/>
    </row>
    <row r="149" ht="5.1" customHeight="1"/>
    <row r="150" spans="1:9" ht="15">
      <c r="A150" s="176" t="s">
        <v>81</v>
      </c>
      <c r="B150" s="176"/>
      <c r="C150" s="176"/>
      <c r="D150" s="176"/>
      <c r="E150" s="176"/>
      <c r="F150" s="176"/>
      <c r="G150" s="176"/>
      <c r="H150" s="176"/>
      <c r="I150" s="176"/>
    </row>
    <row r="151" spans="1:9" ht="15" customHeight="1">
      <c r="A151" s="141">
        <v>1</v>
      </c>
      <c r="B151" s="165" t="s">
        <v>224</v>
      </c>
      <c r="C151" s="166"/>
      <c r="D151" s="166"/>
      <c r="E151" s="166"/>
      <c r="F151" s="166"/>
      <c r="G151" s="167"/>
      <c r="H151" s="7">
        <f>I151/$G$162</f>
        <v>0</v>
      </c>
      <c r="I151" s="8">
        <f>I101</f>
        <v>0</v>
      </c>
    </row>
    <row r="152" spans="1:9" ht="15" customHeight="1">
      <c r="A152" s="141">
        <v>2</v>
      </c>
      <c r="B152" s="165" t="s">
        <v>225</v>
      </c>
      <c r="C152" s="166"/>
      <c r="D152" s="166"/>
      <c r="E152" s="166"/>
      <c r="F152" s="166"/>
      <c r="G152" s="167"/>
      <c r="H152" s="7">
        <f>I152/$G$162</f>
        <v>0</v>
      </c>
      <c r="I152" s="8">
        <f>I111</f>
        <v>0</v>
      </c>
    </row>
    <row r="153" spans="1:9" ht="15" customHeight="1">
      <c r="A153" s="141">
        <v>3</v>
      </c>
      <c r="B153" s="165" t="s">
        <v>226</v>
      </c>
      <c r="C153" s="166"/>
      <c r="D153" s="166"/>
      <c r="E153" s="166"/>
      <c r="F153" s="166"/>
      <c r="G153" s="167"/>
      <c r="H153" s="7">
        <f>I153/$G$162</f>
        <v>0</v>
      </c>
      <c r="I153" s="8">
        <f>I115</f>
        <v>0</v>
      </c>
    </row>
    <row r="154" spans="1:9" ht="15" customHeight="1">
      <c r="A154" s="168" t="s">
        <v>130</v>
      </c>
      <c r="B154" s="169"/>
      <c r="C154" s="169"/>
      <c r="D154" s="169"/>
      <c r="E154" s="169"/>
      <c r="F154" s="169"/>
      <c r="G154" s="170"/>
      <c r="H154" s="27">
        <f>H151+H152+H153</f>
        <v>0</v>
      </c>
      <c r="I154" s="28">
        <f>I151+I152+I153</f>
        <v>0</v>
      </c>
    </row>
    <row r="155" ht="5.1" customHeight="1"/>
    <row r="156" spans="1:9" ht="15">
      <c r="A156" s="176" t="s">
        <v>105</v>
      </c>
      <c r="B156" s="176"/>
      <c r="C156" s="176"/>
      <c r="D156" s="176"/>
      <c r="E156" s="176"/>
      <c r="F156" s="176"/>
      <c r="G156" s="176"/>
      <c r="H156" s="176"/>
      <c r="I156" s="176"/>
    </row>
    <row r="157" spans="1:9" ht="15" customHeight="1">
      <c r="A157" s="141">
        <v>1</v>
      </c>
      <c r="B157" s="165" t="s">
        <v>227</v>
      </c>
      <c r="C157" s="166"/>
      <c r="D157" s="166"/>
      <c r="E157" s="166"/>
      <c r="F157" s="166"/>
      <c r="G157" s="167"/>
      <c r="H157" s="7">
        <f>I157/$G$162</f>
        <v>0.0615</v>
      </c>
      <c r="I157" s="8">
        <f>I130</f>
        <v>187.31497310757504</v>
      </c>
    </row>
    <row r="158" spans="1:11" ht="15" customHeight="1">
      <c r="A158" s="168" t="s">
        <v>131</v>
      </c>
      <c r="B158" s="169"/>
      <c r="C158" s="169"/>
      <c r="D158" s="169"/>
      <c r="E158" s="169"/>
      <c r="F158" s="169"/>
      <c r="G158" s="170"/>
      <c r="H158" s="27">
        <f>H157</f>
        <v>0.0615</v>
      </c>
      <c r="I158" s="28">
        <f>I130</f>
        <v>187.31497310757504</v>
      </c>
      <c r="K158" s="47"/>
    </row>
    <row r="159" ht="5.1" customHeight="1"/>
    <row r="160" spans="1:9" ht="11.25" customHeight="1">
      <c r="A160" s="171" t="s">
        <v>127</v>
      </c>
      <c r="B160" s="171"/>
      <c r="C160" s="171"/>
      <c r="D160" s="171"/>
      <c r="E160" s="171"/>
      <c r="F160" s="171"/>
      <c r="G160" s="171"/>
      <c r="H160" s="171"/>
      <c r="I160" s="171"/>
    </row>
    <row r="161" spans="1:9" ht="33.75">
      <c r="A161" s="172" t="s">
        <v>132</v>
      </c>
      <c r="B161" s="172"/>
      <c r="C161" s="172"/>
      <c r="D161" s="172"/>
      <c r="E161" s="172"/>
      <c r="F161" s="172"/>
      <c r="G161" s="149" t="s">
        <v>133</v>
      </c>
      <c r="H161" s="149" t="s">
        <v>134</v>
      </c>
      <c r="I161" s="149" t="s">
        <v>135</v>
      </c>
    </row>
    <row r="162" spans="1:9" ht="11.25" customHeight="1">
      <c r="A162" s="173" t="s">
        <v>249</v>
      </c>
      <c r="B162" s="174"/>
      <c r="C162" s="174"/>
      <c r="D162" s="174"/>
      <c r="E162" s="174"/>
      <c r="F162" s="175"/>
      <c r="G162" s="48">
        <f>I148+I154+I158</f>
        <v>3045.7719204483747</v>
      </c>
      <c r="H162" s="149">
        <v>1</v>
      </c>
      <c r="I162" s="48">
        <f>G162*H162</f>
        <v>3045.7719204483747</v>
      </c>
    </row>
    <row r="163" spans="1:9" ht="15">
      <c r="A163" s="173"/>
      <c r="B163" s="174"/>
      <c r="C163" s="174"/>
      <c r="D163" s="174"/>
      <c r="E163" s="174"/>
      <c r="F163" s="175"/>
      <c r="G163" s="149"/>
      <c r="H163" s="149"/>
      <c r="I163" s="48"/>
    </row>
    <row r="164" spans="1:10" s="12" customFormat="1" ht="12">
      <c r="A164" s="162" t="s">
        <v>228</v>
      </c>
      <c r="B164" s="163"/>
      <c r="C164" s="163"/>
      <c r="D164" s="163"/>
      <c r="E164" s="163"/>
      <c r="F164" s="163"/>
      <c r="G164" s="163"/>
      <c r="H164" s="164"/>
      <c r="I164" s="49">
        <f>I162+I163</f>
        <v>3045.7719204483747</v>
      </c>
      <c r="J164" s="46"/>
    </row>
  </sheetData>
  <mergeCells count="147">
    <mergeCell ref="A160:I160"/>
    <mergeCell ref="A161:F161"/>
    <mergeCell ref="A162:F162"/>
    <mergeCell ref="A163:F163"/>
    <mergeCell ref="A164:H164"/>
    <mergeCell ref="A48:I48"/>
    <mergeCell ref="B152:G152"/>
    <mergeCell ref="B153:G153"/>
    <mergeCell ref="A154:G154"/>
    <mergeCell ref="A156:I156"/>
    <mergeCell ref="B157:G157"/>
    <mergeCell ref="A158:G158"/>
    <mergeCell ref="B145:G145"/>
    <mergeCell ref="B146:G146"/>
    <mergeCell ref="B147:G147"/>
    <mergeCell ref="A148:G148"/>
    <mergeCell ref="A150:I150"/>
    <mergeCell ref="B151:G151"/>
    <mergeCell ref="B139:E139"/>
    <mergeCell ref="H139:I139"/>
    <mergeCell ref="B140:I140"/>
    <mergeCell ref="A141:G141"/>
    <mergeCell ref="A143:I143"/>
    <mergeCell ref="A144:I144"/>
    <mergeCell ref="A136:B136"/>
    <mergeCell ref="H136:I136"/>
    <mergeCell ref="A137:B137"/>
    <mergeCell ref="H137:I137"/>
    <mergeCell ref="A138:B138"/>
    <mergeCell ref="H138:I138"/>
    <mergeCell ref="A133:I133"/>
    <mergeCell ref="A134:B134"/>
    <mergeCell ref="D134:E134"/>
    <mergeCell ref="H134:I134"/>
    <mergeCell ref="A135:B135"/>
    <mergeCell ref="D135:E135"/>
    <mergeCell ref="H135:I135"/>
    <mergeCell ref="B127:G127"/>
    <mergeCell ref="B128:G128"/>
    <mergeCell ref="B129:G129"/>
    <mergeCell ref="A130:G130"/>
    <mergeCell ref="B131:I131"/>
    <mergeCell ref="B132:I132"/>
    <mergeCell ref="A119:B119"/>
    <mergeCell ref="A121:G121"/>
    <mergeCell ref="A123:I123"/>
    <mergeCell ref="B124:G124"/>
    <mergeCell ref="B125:G125"/>
    <mergeCell ref="B126:G126"/>
    <mergeCell ref="A111:G111"/>
    <mergeCell ref="B113:G113"/>
    <mergeCell ref="B114:G114"/>
    <mergeCell ref="A115:G115"/>
    <mergeCell ref="A117:E117"/>
    <mergeCell ref="A118:B118"/>
    <mergeCell ref="A105:B105"/>
    <mergeCell ref="A106:B106"/>
    <mergeCell ref="B107:I107"/>
    <mergeCell ref="B108:G108"/>
    <mergeCell ref="B109:G109"/>
    <mergeCell ref="B110:G110"/>
    <mergeCell ref="B98:G98"/>
    <mergeCell ref="B99:G99"/>
    <mergeCell ref="B100:G100"/>
    <mergeCell ref="A101:G101"/>
    <mergeCell ref="B102:I102"/>
    <mergeCell ref="A104:E104"/>
    <mergeCell ref="A91:G91"/>
    <mergeCell ref="A93:I93"/>
    <mergeCell ref="B94:G94"/>
    <mergeCell ref="B95:G95"/>
    <mergeCell ref="B96:G96"/>
    <mergeCell ref="B97:G97"/>
    <mergeCell ref="A83:I83"/>
    <mergeCell ref="A84:B84"/>
    <mergeCell ref="A85:B85"/>
    <mergeCell ref="A87:I87"/>
    <mergeCell ref="A88:B88"/>
    <mergeCell ref="A89:B89"/>
    <mergeCell ref="B75:G75"/>
    <mergeCell ref="B76:G76"/>
    <mergeCell ref="A77:G77"/>
    <mergeCell ref="A79:I79"/>
    <mergeCell ref="A80:B80"/>
    <mergeCell ref="A81:B81"/>
    <mergeCell ref="B67:G67"/>
    <mergeCell ref="B68:G68"/>
    <mergeCell ref="A69:G69"/>
    <mergeCell ref="A71:G71"/>
    <mergeCell ref="B73:G73"/>
    <mergeCell ref="B74:G74"/>
    <mergeCell ref="B60:I60"/>
    <mergeCell ref="B61:G61"/>
    <mergeCell ref="B62:G62"/>
    <mergeCell ref="B63:G63"/>
    <mergeCell ref="B64:G64"/>
    <mergeCell ref="A65:G65"/>
    <mergeCell ref="B54:G54"/>
    <mergeCell ref="B55:G55"/>
    <mergeCell ref="B56:G56"/>
    <mergeCell ref="B57:G57"/>
    <mergeCell ref="A58:G58"/>
    <mergeCell ref="B59:I59"/>
    <mergeCell ref="A47:I47"/>
    <mergeCell ref="B49:G49"/>
    <mergeCell ref="B50:G50"/>
    <mergeCell ref="B51:G51"/>
    <mergeCell ref="B52:G52"/>
    <mergeCell ref="B53:G53"/>
    <mergeCell ref="B41:G41"/>
    <mergeCell ref="B42:G42"/>
    <mergeCell ref="B43:G43"/>
    <mergeCell ref="B44:G44"/>
    <mergeCell ref="B45:G45"/>
    <mergeCell ref="A46:G46"/>
    <mergeCell ref="B34:G34"/>
    <mergeCell ref="A35:G35"/>
    <mergeCell ref="B37:G37"/>
    <mergeCell ref="B38:G38"/>
    <mergeCell ref="B39:G39"/>
    <mergeCell ref="B40:G40"/>
    <mergeCell ref="A27:I27"/>
    <mergeCell ref="B28:G28"/>
    <mergeCell ref="B29:G29"/>
    <mergeCell ref="B30:G30"/>
    <mergeCell ref="B31:G31"/>
    <mergeCell ref="A32:A33"/>
    <mergeCell ref="B32:G32"/>
    <mergeCell ref="B33:G33"/>
    <mergeCell ref="A16:F19"/>
    <mergeCell ref="G16:G19"/>
    <mergeCell ref="A20:F23"/>
    <mergeCell ref="G20:G23"/>
    <mergeCell ref="A24:F24"/>
    <mergeCell ref="A25:F25"/>
    <mergeCell ref="G6:G9"/>
    <mergeCell ref="D8:F8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G5:H5"/>
  </mergeCells>
  <printOptions horizontalCentered="1"/>
  <pageMargins left="0.9055118110236221" right="0.5118110236220472" top="0.7874015748031497" bottom="0.7874015748031497" header="0.31496062992125984" footer="0.31496062992125984"/>
  <pageSetup fitToHeight="3" horizontalDpi="600" verticalDpi="600" orientation="portrait" paperSize="9" scale="78" r:id="rId3"/>
  <rowBreaks count="2" manualBreakCount="2">
    <brk id="60" max="16383" man="1"/>
    <brk id="11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workbookViewId="0" topLeftCell="A1">
      <selection activeCell="B14" sqref="B14"/>
    </sheetView>
  </sheetViews>
  <sheetFormatPr defaultColWidth="9.140625" defaultRowHeight="15"/>
  <cols>
    <col min="1" max="1" width="19.7109375" style="0" bestFit="1" customWidth="1"/>
    <col min="2" max="2" width="41.7109375" style="0" bestFit="1" customWidth="1"/>
    <col min="3" max="3" width="15.421875" style="0" customWidth="1"/>
    <col min="4" max="4" width="11.57421875" style="0" customWidth="1"/>
    <col min="5" max="5" width="15.00390625" style="0" customWidth="1"/>
  </cols>
  <sheetData>
    <row r="2" spans="1:5" ht="15">
      <c r="A2" s="240" t="s">
        <v>246</v>
      </c>
      <c r="B2" s="240"/>
      <c r="C2" s="240"/>
      <c r="D2" s="240"/>
      <c r="E2" s="240"/>
    </row>
    <row r="3" spans="1:5" ht="15">
      <c r="A3" s="135" t="s">
        <v>242</v>
      </c>
      <c r="B3" s="136" t="s">
        <v>247</v>
      </c>
      <c r="C3" s="136" t="s">
        <v>70</v>
      </c>
      <c r="D3" s="136" t="s">
        <v>243</v>
      </c>
      <c r="E3" s="136" t="s">
        <v>244</v>
      </c>
    </row>
    <row r="4" spans="1:5" ht="15">
      <c r="A4" s="128" t="s">
        <v>249</v>
      </c>
      <c r="B4" s="128" t="s">
        <v>248</v>
      </c>
      <c r="C4" s="132">
        <f>'Segunda a Sexta'!I156</f>
        <v>2981.158175110069</v>
      </c>
      <c r="D4" s="129">
        <v>13</v>
      </c>
      <c r="E4" s="132">
        <f>C4*D4</f>
        <v>38755.05627643089</v>
      </c>
    </row>
    <row r="5" spans="1:5" ht="15">
      <c r="A5" s="128" t="s">
        <v>249</v>
      </c>
      <c r="B5" s="128" t="s">
        <v>261</v>
      </c>
      <c r="C5" s="138">
        <f>'Segunda a Sábado'!I164</f>
        <v>3045.7719204483747</v>
      </c>
      <c r="D5" s="129">
        <v>4</v>
      </c>
      <c r="E5" s="132">
        <f>C5*D5</f>
        <v>12183.087681793499</v>
      </c>
    </row>
    <row r="6" spans="1:5" ht="15">
      <c r="A6" s="137" t="s">
        <v>125</v>
      </c>
      <c r="B6" s="127" t="s">
        <v>245</v>
      </c>
      <c r="C6" s="127" t="s">
        <v>245</v>
      </c>
      <c r="D6" s="127">
        <f>SUM(D4:D5)</f>
        <v>17</v>
      </c>
      <c r="E6" s="133">
        <f>SUM(E4:E5)</f>
        <v>50938.14395822439</v>
      </c>
    </row>
    <row r="12" ht="15">
      <c r="A12" s="130"/>
    </row>
  </sheetData>
  <mergeCells count="1">
    <mergeCell ref="A2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1"/>
  <dimension ref="A1:I59"/>
  <sheetViews>
    <sheetView workbookViewId="0" topLeftCell="A1">
      <selection activeCell="K17" sqref="K17"/>
    </sheetView>
  </sheetViews>
  <sheetFormatPr defaultColWidth="9.140625" defaultRowHeight="15"/>
  <cols>
    <col min="1" max="1" width="7.7109375" style="50" customWidth="1"/>
    <col min="2" max="2" width="20.57421875" style="50" customWidth="1"/>
    <col min="3" max="3" width="25.57421875" style="0" bestFit="1" customWidth="1"/>
    <col min="4" max="4" width="6.7109375" style="0" customWidth="1"/>
    <col min="5" max="5" width="5.140625" style="50" bestFit="1" customWidth="1"/>
    <col min="6" max="6" width="8.140625" style="50" customWidth="1"/>
    <col min="7" max="7" width="22.28125" style="50" bestFit="1" customWidth="1"/>
    <col min="8" max="8" width="18.7109375" style="51" customWidth="1"/>
    <col min="9" max="9" width="4.7109375" style="50" bestFit="1" customWidth="1"/>
    <col min="10" max="10" width="9.140625" style="50" customWidth="1"/>
    <col min="11" max="13" width="22.28125" style="50" customWidth="1"/>
    <col min="14" max="16384" width="9.140625" style="50" customWidth="1"/>
  </cols>
  <sheetData>
    <row r="1" ht="15">
      <c r="A1" s="52"/>
    </row>
    <row r="2" ht="15.75">
      <c r="A2" s="52"/>
    </row>
    <row r="3" ht="15.75">
      <c r="A3" s="52"/>
    </row>
    <row r="4" ht="15.75">
      <c r="A4" s="52"/>
    </row>
    <row r="5" ht="15.75">
      <c r="A5" s="52"/>
    </row>
    <row r="6" ht="15.75">
      <c r="A6" s="52"/>
    </row>
    <row r="7" ht="15.75">
      <c r="A7" s="52"/>
    </row>
    <row r="8" ht="15.75">
      <c r="A8" s="52"/>
    </row>
    <row r="9" ht="15.75">
      <c r="A9" s="52"/>
    </row>
    <row r="10" ht="15.75">
      <c r="A10" s="52"/>
    </row>
    <row r="11" ht="15.75">
      <c r="A11" s="52"/>
    </row>
    <row r="12" ht="15.75">
      <c r="A12" s="52"/>
    </row>
    <row r="13" ht="15.75">
      <c r="A13" s="52"/>
    </row>
    <row r="14" ht="15.75">
      <c r="A14" s="52"/>
    </row>
    <row r="15" ht="15.75">
      <c r="A15" s="52"/>
    </row>
    <row r="16" ht="15.75">
      <c r="A16" s="52"/>
    </row>
    <row r="17" ht="15.75">
      <c r="A17" s="52"/>
    </row>
    <row r="18" ht="15.75">
      <c r="A18" s="52"/>
    </row>
    <row r="19" ht="16.5" thickBot="1">
      <c r="A19" s="52"/>
    </row>
    <row r="20" spans="1:8" ht="16.5" thickBot="1">
      <c r="A20" s="69"/>
      <c r="B20" s="70" t="s">
        <v>149</v>
      </c>
      <c r="C20" s="70" t="s">
        <v>150</v>
      </c>
      <c r="D20" s="71" t="s">
        <v>163</v>
      </c>
      <c r="E20" s="71" t="s">
        <v>164</v>
      </c>
      <c r="F20" s="71" t="s">
        <v>161</v>
      </c>
      <c r="G20" s="70" t="s">
        <v>165</v>
      </c>
      <c r="H20" s="72" t="s">
        <v>162</v>
      </c>
    </row>
    <row r="21" spans="1:8" ht="21" customHeight="1">
      <c r="A21" s="66" t="s">
        <v>211</v>
      </c>
      <c r="B21" s="58"/>
      <c r="C21" s="59"/>
      <c r="D21" s="59"/>
      <c r="E21" s="58"/>
      <c r="F21" s="58"/>
      <c r="G21" s="58"/>
      <c r="H21" s="60"/>
    </row>
    <row r="22" spans="1:8" ht="15">
      <c r="A22" s="61"/>
      <c r="B22" s="62" t="s">
        <v>153</v>
      </c>
      <c r="C22" s="62" t="s">
        <v>169</v>
      </c>
      <c r="D22" s="63">
        <v>1</v>
      </c>
      <c r="E22" s="64">
        <v>200</v>
      </c>
      <c r="F22" s="64">
        <v>40</v>
      </c>
      <c r="G22" s="62" t="s">
        <v>205</v>
      </c>
      <c r="H22" s="65">
        <v>4066.890174919427</v>
      </c>
    </row>
    <row r="23" spans="1:8" ht="15">
      <c r="A23" s="61"/>
      <c r="B23" s="62" t="s">
        <v>153</v>
      </c>
      <c r="C23" s="62" t="s">
        <v>170</v>
      </c>
      <c r="D23" s="63">
        <v>1</v>
      </c>
      <c r="E23" s="63">
        <v>200</v>
      </c>
      <c r="F23" s="63">
        <v>40</v>
      </c>
      <c r="G23" s="62" t="s">
        <v>205</v>
      </c>
      <c r="H23" s="65">
        <v>4187.400732935041</v>
      </c>
    </row>
    <row r="24" spans="1:8" ht="15">
      <c r="A24" s="61"/>
      <c r="B24" s="62" t="s">
        <v>153</v>
      </c>
      <c r="C24" s="62" t="s">
        <v>204</v>
      </c>
      <c r="D24" s="63">
        <v>1</v>
      </c>
      <c r="E24" s="63">
        <v>200</v>
      </c>
      <c r="F24" s="63">
        <v>40</v>
      </c>
      <c r="G24" s="62" t="s">
        <v>206</v>
      </c>
      <c r="H24" s="65">
        <v>4137.089605118857</v>
      </c>
    </row>
    <row r="25" spans="1:8" ht="15">
      <c r="A25" s="61"/>
      <c r="B25" s="62" t="s">
        <v>153</v>
      </c>
      <c r="C25" s="62" t="s">
        <v>171</v>
      </c>
      <c r="D25" s="63">
        <v>1</v>
      </c>
      <c r="E25" s="63">
        <v>200</v>
      </c>
      <c r="F25" s="63">
        <v>40</v>
      </c>
      <c r="G25" s="62" t="s">
        <v>205</v>
      </c>
      <c r="H25" s="65">
        <v>4137.089605118857</v>
      </c>
    </row>
    <row r="26" spans="1:8" ht="15">
      <c r="A26" s="61"/>
      <c r="B26" s="62" t="s">
        <v>153</v>
      </c>
      <c r="C26" s="62" t="s">
        <v>146</v>
      </c>
      <c r="D26" s="63">
        <v>1</v>
      </c>
      <c r="E26" s="63">
        <v>200</v>
      </c>
      <c r="F26" s="63">
        <v>40</v>
      </c>
      <c r="G26" s="62" t="s">
        <v>206</v>
      </c>
      <c r="H26" s="65">
        <v>4139.130983852216</v>
      </c>
    </row>
    <row r="27" spans="1:8" ht="15">
      <c r="A27" s="61"/>
      <c r="B27" s="62" t="s">
        <v>153</v>
      </c>
      <c r="C27" s="62" t="s">
        <v>172</v>
      </c>
      <c r="D27" s="63">
        <v>2</v>
      </c>
      <c r="E27" s="63">
        <v>200</v>
      </c>
      <c r="F27" s="63">
        <v>40</v>
      </c>
      <c r="G27" s="62" t="s">
        <v>205</v>
      </c>
      <c r="H27" s="65">
        <v>8183.922799981304</v>
      </c>
    </row>
    <row r="28" spans="1:8" ht="15">
      <c r="A28" s="61"/>
      <c r="B28" s="62" t="s">
        <v>153</v>
      </c>
      <c r="C28" s="62" t="s">
        <v>173</v>
      </c>
      <c r="D28" s="63">
        <v>1</v>
      </c>
      <c r="E28" s="63">
        <v>200</v>
      </c>
      <c r="F28" s="63">
        <v>40</v>
      </c>
      <c r="G28" s="62" t="s">
        <v>205</v>
      </c>
      <c r="H28" s="65">
        <v>4143.565018121017</v>
      </c>
    </row>
    <row r="29" spans="1:8" ht="15">
      <c r="A29" s="61"/>
      <c r="B29" s="62" t="s">
        <v>153</v>
      </c>
      <c r="C29" s="62" t="s">
        <v>155</v>
      </c>
      <c r="D29" s="63">
        <v>1</v>
      </c>
      <c r="E29" s="63">
        <v>200</v>
      </c>
      <c r="F29" s="63">
        <v>40</v>
      </c>
      <c r="G29" s="62" t="s">
        <v>207</v>
      </c>
      <c r="H29" s="65">
        <v>4257.431485460737</v>
      </c>
    </row>
    <row r="30" spans="1:8" ht="15">
      <c r="A30" s="61"/>
      <c r="B30" s="62" t="s">
        <v>153</v>
      </c>
      <c r="C30" s="62" t="s">
        <v>156</v>
      </c>
      <c r="D30" s="63">
        <v>1</v>
      </c>
      <c r="E30" s="63">
        <v>200</v>
      </c>
      <c r="F30" s="63">
        <v>40</v>
      </c>
      <c r="G30" s="62" t="s">
        <v>207</v>
      </c>
      <c r="H30" s="65">
        <v>4145.009722244278</v>
      </c>
    </row>
    <row r="31" spans="1:8" ht="15">
      <c r="A31" s="61"/>
      <c r="B31" s="62" t="s">
        <v>153</v>
      </c>
      <c r="C31" s="62" t="s">
        <v>145</v>
      </c>
      <c r="D31" s="63">
        <v>1</v>
      </c>
      <c r="E31" s="63">
        <v>200</v>
      </c>
      <c r="F31" s="63">
        <v>40</v>
      </c>
      <c r="G31" s="62" t="s">
        <v>205</v>
      </c>
      <c r="H31" s="65">
        <v>4095.4322574555463</v>
      </c>
    </row>
    <row r="32" spans="1:8" ht="15">
      <c r="A32" s="61"/>
      <c r="B32" s="62" t="s">
        <v>153</v>
      </c>
      <c r="C32" s="62" t="s">
        <v>154</v>
      </c>
      <c r="D32" s="63">
        <v>1</v>
      </c>
      <c r="E32" s="63">
        <v>200</v>
      </c>
      <c r="F32" s="63">
        <v>40</v>
      </c>
      <c r="G32" s="62" t="s">
        <v>205</v>
      </c>
      <c r="H32" s="65">
        <v>4244.164651821743</v>
      </c>
    </row>
    <row r="33" spans="1:8" ht="15">
      <c r="A33" s="61"/>
      <c r="B33" s="62" t="s">
        <v>153</v>
      </c>
      <c r="C33" s="62" t="s">
        <v>174</v>
      </c>
      <c r="D33" s="63">
        <v>1</v>
      </c>
      <c r="E33" s="63">
        <v>200</v>
      </c>
      <c r="F33" s="63">
        <v>40</v>
      </c>
      <c r="G33" s="62" t="s">
        <v>207</v>
      </c>
      <c r="H33" s="65">
        <v>4142.103850133102</v>
      </c>
    </row>
    <row r="34" spans="1:8" ht="15">
      <c r="A34" s="61"/>
      <c r="B34" s="62" t="s">
        <v>153</v>
      </c>
      <c r="C34" s="62" t="s">
        <v>148</v>
      </c>
      <c r="D34" s="63">
        <v>1</v>
      </c>
      <c r="E34" s="63">
        <v>200</v>
      </c>
      <c r="F34" s="63">
        <v>40</v>
      </c>
      <c r="G34" s="62" t="s">
        <v>208</v>
      </c>
      <c r="H34" s="65">
        <v>4069.651975765405</v>
      </c>
    </row>
    <row r="35" spans="1:8" ht="15">
      <c r="A35" s="61"/>
      <c r="B35" s="62" t="s">
        <v>153</v>
      </c>
      <c r="C35" s="62" t="s">
        <v>147</v>
      </c>
      <c r="D35" s="63">
        <v>2</v>
      </c>
      <c r="E35" s="63">
        <v>200</v>
      </c>
      <c r="F35" s="63">
        <v>40</v>
      </c>
      <c r="G35" s="62" t="s">
        <v>205</v>
      </c>
      <c r="H35" s="65">
        <v>8173.894309952815</v>
      </c>
    </row>
    <row r="36" spans="1:8" ht="15">
      <c r="A36" s="61"/>
      <c r="B36" s="62" t="s">
        <v>153</v>
      </c>
      <c r="C36" s="62" t="s">
        <v>175</v>
      </c>
      <c r="D36" s="63">
        <v>1</v>
      </c>
      <c r="E36" s="63">
        <v>200</v>
      </c>
      <c r="F36" s="63">
        <v>40</v>
      </c>
      <c r="G36" s="62" t="s">
        <v>205</v>
      </c>
      <c r="H36" s="65">
        <v>4091.961399990652</v>
      </c>
    </row>
    <row r="37" spans="1:8" ht="15">
      <c r="A37" s="61"/>
      <c r="B37" s="62" t="s">
        <v>153</v>
      </c>
      <c r="C37" s="62" t="s">
        <v>176</v>
      </c>
      <c r="D37" s="63">
        <v>2</v>
      </c>
      <c r="E37" s="63">
        <v>200</v>
      </c>
      <c r="F37" s="63">
        <v>40</v>
      </c>
      <c r="G37" s="62" t="s">
        <v>205</v>
      </c>
      <c r="H37" s="65">
        <v>8595.090891149397</v>
      </c>
    </row>
    <row r="38" spans="1:8" ht="15">
      <c r="A38" s="61"/>
      <c r="B38" s="62" t="s">
        <v>153</v>
      </c>
      <c r="C38" s="62" t="s">
        <v>177</v>
      </c>
      <c r="D38" s="63">
        <v>2</v>
      </c>
      <c r="E38" s="63">
        <v>200</v>
      </c>
      <c r="F38" s="63">
        <v>40</v>
      </c>
      <c r="G38" s="62" t="s">
        <v>205</v>
      </c>
      <c r="H38" s="65">
        <v>8183.92</v>
      </c>
    </row>
    <row r="39" spans="1:8" ht="15">
      <c r="A39" s="61"/>
      <c r="B39" s="62" t="s">
        <v>153</v>
      </c>
      <c r="C39" s="62" t="s">
        <v>178</v>
      </c>
      <c r="D39" s="63">
        <v>1</v>
      </c>
      <c r="E39" s="63">
        <v>200</v>
      </c>
      <c r="F39" s="63">
        <v>40</v>
      </c>
      <c r="G39" s="62" t="s">
        <v>207</v>
      </c>
      <c r="H39" s="65">
        <v>4091.961399990652</v>
      </c>
    </row>
    <row r="40" spans="1:8" ht="15">
      <c r="A40" s="61"/>
      <c r="B40" s="62" t="s">
        <v>153</v>
      </c>
      <c r="C40" s="62" t="s">
        <v>179</v>
      </c>
      <c r="D40" s="63">
        <v>1</v>
      </c>
      <c r="E40" s="63">
        <v>200</v>
      </c>
      <c r="F40" s="63">
        <v>40</v>
      </c>
      <c r="G40" s="62" t="s">
        <v>205</v>
      </c>
      <c r="H40" s="65">
        <v>4157.404088441462</v>
      </c>
    </row>
    <row r="41" spans="1:8" ht="15">
      <c r="A41" s="61"/>
      <c r="B41" s="62" t="s">
        <v>153</v>
      </c>
      <c r="C41" s="62" t="s">
        <v>180</v>
      </c>
      <c r="D41" s="63">
        <v>2</v>
      </c>
      <c r="E41" s="63">
        <v>200</v>
      </c>
      <c r="F41" s="63">
        <v>40</v>
      </c>
      <c r="G41" s="62" t="s">
        <v>205</v>
      </c>
      <c r="H41" s="65">
        <v>8625.176361234866</v>
      </c>
    </row>
    <row r="42" spans="1:8" ht="15">
      <c r="A42" s="61"/>
      <c r="B42" s="62" t="s">
        <v>153</v>
      </c>
      <c r="C42" s="62" t="s">
        <v>181</v>
      </c>
      <c r="D42" s="63">
        <v>1</v>
      </c>
      <c r="E42" s="63">
        <v>200</v>
      </c>
      <c r="F42" s="63">
        <v>40</v>
      </c>
      <c r="G42" s="62" t="s">
        <v>205</v>
      </c>
      <c r="H42" s="65">
        <v>4137.089605118857</v>
      </c>
    </row>
    <row r="43" spans="1:8" ht="16.5" thickBot="1">
      <c r="A43" s="61"/>
      <c r="B43" s="62" t="s">
        <v>153</v>
      </c>
      <c r="C43" s="62" t="s">
        <v>9</v>
      </c>
      <c r="D43" s="63">
        <v>9</v>
      </c>
      <c r="E43" s="63">
        <v>200</v>
      </c>
      <c r="F43" s="63">
        <v>40</v>
      </c>
      <c r="G43" s="62" t="s">
        <v>205</v>
      </c>
      <c r="H43" s="65">
        <v>37179.903859973</v>
      </c>
    </row>
    <row r="44" spans="1:8" ht="16.5" thickBot="1">
      <c r="A44" s="75" t="s">
        <v>212</v>
      </c>
      <c r="B44" s="67"/>
      <c r="C44" s="70"/>
      <c r="D44" s="70"/>
      <c r="E44" s="70"/>
      <c r="F44" s="70"/>
      <c r="G44" s="70"/>
      <c r="H44" s="76">
        <f>SUM(H22:H43)</f>
        <v>145185.28477877926</v>
      </c>
    </row>
    <row r="45" spans="1:8" ht="16.5" thickBot="1">
      <c r="A45" s="77"/>
      <c r="B45" s="78"/>
      <c r="C45" s="78"/>
      <c r="D45" s="79"/>
      <c r="E45" s="79"/>
      <c r="F45" s="79"/>
      <c r="G45" s="78"/>
      <c r="H45" s="80"/>
    </row>
    <row r="46" spans="1:8" ht="21.75" customHeight="1">
      <c r="A46" s="66" t="s">
        <v>213</v>
      </c>
      <c r="B46" s="68"/>
      <c r="C46" s="81"/>
      <c r="D46" s="82"/>
      <c r="E46" s="82"/>
      <c r="F46" s="82"/>
      <c r="G46" s="81"/>
      <c r="H46" s="83"/>
    </row>
    <row r="47" spans="1:8" ht="16.5" thickBot="1">
      <c r="A47" s="84"/>
      <c r="B47" s="85" t="s">
        <v>201</v>
      </c>
      <c r="C47" s="85" t="s">
        <v>9</v>
      </c>
      <c r="D47" s="86">
        <v>2</v>
      </c>
      <c r="E47" s="86">
        <v>150</v>
      </c>
      <c r="F47" s="86">
        <v>30</v>
      </c>
      <c r="G47" s="85" t="s">
        <v>205</v>
      </c>
      <c r="H47" s="87">
        <v>5580.95</v>
      </c>
    </row>
    <row r="48" spans="1:8" ht="16.5" thickBot="1">
      <c r="A48" s="75" t="s">
        <v>214</v>
      </c>
      <c r="B48" s="67"/>
      <c r="C48" s="70"/>
      <c r="D48" s="70"/>
      <c r="E48" s="70"/>
      <c r="F48" s="70"/>
      <c r="G48" s="70"/>
      <c r="H48" s="76">
        <f>SUM(H47)</f>
        <v>5580.95</v>
      </c>
    </row>
    <row r="49" spans="1:9" ht="15">
      <c r="A49" s="52"/>
      <c r="C49" s="50"/>
      <c r="D49" s="50"/>
      <c r="E49" s="73"/>
      <c r="F49" s="74"/>
      <c r="G49" s="73"/>
      <c r="H49" s="50"/>
      <c r="I49" s="53"/>
    </row>
    <row r="50" spans="1:9" ht="14.25" customHeight="1">
      <c r="A50" s="52"/>
      <c r="B50" s="88" t="s">
        <v>215</v>
      </c>
      <c r="C50" s="89">
        <f>H48+H44</f>
        <v>150766.23477877927</v>
      </c>
      <c r="D50" s="50"/>
      <c r="H50" s="50"/>
      <c r="I50" s="53"/>
    </row>
    <row r="51" spans="1:9" ht="14.25" customHeight="1">
      <c r="A51" s="52"/>
      <c r="B51" s="90" t="s">
        <v>166</v>
      </c>
      <c r="C51" s="88"/>
      <c r="E51"/>
      <c r="F51" s="53"/>
      <c r="G51"/>
      <c r="H51"/>
      <c r="I51" s="53"/>
    </row>
    <row r="52" spans="1:9" ht="14.25" customHeight="1">
      <c r="A52" s="52"/>
      <c r="B52" s="90" t="s">
        <v>203</v>
      </c>
      <c r="C52" s="88"/>
      <c r="E52"/>
      <c r="F52" s="53"/>
      <c r="G52"/>
      <c r="H52"/>
      <c r="I52" s="53"/>
    </row>
    <row r="53" spans="1:9" ht="14.25" customHeight="1">
      <c r="A53" s="52"/>
      <c r="B53" s="90" t="s">
        <v>167</v>
      </c>
      <c r="C53" s="88"/>
      <c r="E53"/>
      <c r="F53" s="53"/>
      <c r="G53"/>
      <c r="H53"/>
      <c r="I53" s="53"/>
    </row>
    <row r="54" spans="1:9" ht="15">
      <c r="A54" s="52"/>
      <c r="E54"/>
      <c r="F54" s="53"/>
      <c r="G54"/>
      <c r="H54"/>
      <c r="I54" s="53"/>
    </row>
    <row r="55" spans="1:9" ht="15">
      <c r="A55" s="52"/>
      <c r="E55"/>
      <c r="F55" s="53"/>
      <c r="G55"/>
      <c r="H55"/>
      <c r="I55" s="53"/>
    </row>
    <row r="56" spans="1:9" ht="15">
      <c r="A56" s="52"/>
      <c r="B56" s="56"/>
      <c r="D56" t="s">
        <v>209</v>
      </c>
      <c r="E56"/>
      <c r="F56" s="53"/>
      <c r="G56"/>
      <c r="H56"/>
      <c r="I56" s="53"/>
    </row>
    <row r="57" spans="1:4" ht="15">
      <c r="A57" s="52"/>
      <c r="D57" t="s">
        <v>210</v>
      </c>
    </row>
    <row r="58" ht="15" hidden="1">
      <c r="F58" s="50" t="s">
        <v>168</v>
      </c>
    </row>
    <row r="59" ht="15" hidden="1">
      <c r="F59" s="50" t="s">
        <v>152</v>
      </c>
    </row>
  </sheetData>
  <printOptions horizontalCentered="1"/>
  <pageMargins left="0.74" right="0.25" top="0.59" bottom="0.45" header="0.31496062992125984" footer="0.31496062992125984"/>
  <pageSetup horizontalDpi="600" verticalDpi="600" orientation="portrait" paperSize="9" scale="80" r:id="rId4"/>
  <headerFooter>
    <oddHeader xml:space="preserve">&amp;CExpediente 474.1950.16.5&amp;RPágina &amp;P+89  </oddHeader>
    <oddFooter>&amp;R&amp;8&amp;P/&amp;N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2049" r:id="rId1">
          <objectPr r:id="rId5">
            <anchor>
              <from>
                <xdr:col>0</xdr:col>
                <xdr:colOff>28575</xdr:colOff>
                <xdr:row>1</xdr:row>
                <xdr:rowOff>104775</xdr:rowOff>
              </from>
              <to>
                <xdr:col>8</xdr:col>
                <xdr:colOff>9525</xdr:colOff>
                <xdr:row>17</xdr:row>
                <xdr:rowOff>38100</xdr:rowOff>
              </to>
            </anchor>
          </objectPr>
        </oleObject>
      </mc:Choice>
      <mc:Fallback>
        <oleObject progId="Word.Document.12" shapeId="2049" r:id="rId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24"/>
  <sheetViews>
    <sheetView workbookViewId="0" topLeftCell="A1"/>
  </sheetViews>
  <sheetFormatPr defaultColWidth="9.140625" defaultRowHeight="15"/>
  <cols>
    <col min="1" max="1" width="36.7109375" style="0" bestFit="1" customWidth="1"/>
    <col min="2" max="2" width="18.140625" style="0" bestFit="1" customWidth="1"/>
    <col min="3" max="3" width="25.57421875" style="0" bestFit="1" customWidth="1"/>
    <col min="5" max="6" width="11.57421875" style="0" bestFit="1" customWidth="1"/>
    <col min="7" max="7" width="22.28125" style="0" bestFit="1" customWidth="1"/>
    <col min="8" max="8" width="12.00390625" style="0" bestFit="1" customWidth="1"/>
    <col min="9" max="9" width="4.7109375" style="0" bestFit="1" customWidth="1"/>
  </cols>
  <sheetData>
    <row r="1" spans="1:9" ht="15">
      <c r="A1" s="54" t="s">
        <v>160</v>
      </c>
      <c r="B1" s="54" t="s">
        <v>149</v>
      </c>
      <c r="C1" s="54" t="s">
        <v>150</v>
      </c>
      <c r="D1" s="54" t="s">
        <v>164</v>
      </c>
      <c r="E1" s="55" t="s">
        <v>161</v>
      </c>
      <c r="F1" s="54" t="s">
        <v>151</v>
      </c>
      <c r="G1" s="54" t="s">
        <v>165</v>
      </c>
      <c r="H1" s="54" t="s">
        <v>162</v>
      </c>
      <c r="I1" s="55" t="s">
        <v>163</v>
      </c>
    </row>
    <row r="2" spans="1:9" ht="15">
      <c r="A2" s="52" t="s">
        <v>182</v>
      </c>
      <c r="B2" t="e">
        <f>#REF!</f>
        <v>#REF!</v>
      </c>
      <c r="C2" t="e">
        <f>#REF!</f>
        <v>#REF!</v>
      </c>
      <c r="D2" t="e">
        <f>#REF!</f>
        <v>#REF!</v>
      </c>
      <c r="E2" t="e">
        <f>D2/5</f>
        <v>#REF!</v>
      </c>
      <c r="F2" t="e">
        <f>#REF!</f>
        <v>#REF!</v>
      </c>
      <c r="G2" t="e">
        <f>#REF!</f>
        <v>#REF!</v>
      </c>
      <c r="H2" s="57" t="e">
        <f>#REF!</f>
        <v>#REF!</v>
      </c>
      <c r="I2" t="e">
        <f>#REF!</f>
        <v>#REF!</v>
      </c>
    </row>
    <row r="3" spans="1:9" ht="15">
      <c r="A3" s="52" t="s">
        <v>183</v>
      </c>
      <c r="B3" t="e">
        <f>#REF!</f>
        <v>#REF!</v>
      </c>
      <c r="C3" t="e">
        <f>#REF!</f>
        <v>#REF!</v>
      </c>
      <c r="D3" t="e">
        <f>#REF!</f>
        <v>#REF!</v>
      </c>
      <c r="E3" t="e">
        <f aca="true" t="shared" si="0" ref="E3:E24">D3/5</f>
        <v>#REF!</v>
      </c>
      <c r="F3" t="e">
        <f>#REF!</f>
        <v>#REF!</v>
      </c>
      <c r="G3" t="e">
        <f>#REF!</f>
        <v>#REF!</v>
      </c>
      <c r="H3" s="57" t="e">
        <f>#REF!</f>
        <v>#REF!</v>
      </c>
      <c r="I3" t="e">
        <f>#REF!</f>
        <v>#REF!</v>
      </c>
    </row>
    <row r="4" spans="1:9" ht="15">
      <c r="A4" s="52" t="s">
        <v>184</v>
      </c>
      <c r="B4" t="e">
        <f>#REF!</f>
        <v>#REF!</v>
      </c>
      <c r="C4" t="e">
        <f>#REF!</f>
        <v>#REF!</v>
      </c>
      <c r="D4" t="e">
        <f>#REF!</f>
        <v>#REF!</v>
      </c>
      <c r="E4" t="e">
        <f t="shared" si="0"/>
        <v>#REF!</v>
      </c>
      <c r="F4" t="e">
        <f>#REF!</f>
        <v>#REF!</v>
      </c>
      <c r="G4" t="e">
        <f>#REF!</f>
        <v>#REF!</v>
      </c>
      <c r="H4" s="57" t="e">
        <f>#REF!</f>
        <v>#REF!</v>
      </c>
      <c r="I4" t="e">
        <f>#REF!</f>
        <v>#REF!</v>
      </c>
    </row>
    <row r="5" spans="1:9" ht="15">
      <c r="A5" s="52" t="s">
        <v>185</v>
      </c>
      <c r="B5" t="e">
        <f>#REF!</f>
        <v>#REF!</v>
      </c>
      <c r="C5" t="e">
        <f>#REF!</f>
        <v>#REF!</v>
      </c>
      <c r="D5" t="e">
        <f>#REF!</f>
        <v>#REF!</v>
      </c>
      <c r="E5" t="e">
        <f t="shared" si="0"/>
        <v>#REF!</v>
      </c>
      <c r="F5" t="e">
        <f>#REF!</f>
        <v>#REF!</v>
      </c>
      <c r="G5" t="e">
        <f>#REF!</f>
        <v>#REF!</v>
      </c>
      <c r="H5" s="57" t="e">
        <f>#REF!</f>
        <v>#REF!</v>
      </c>
      <c r="I5" t="e">
        <f>#REF!</f>
        <v>#REF!</v>
      </c>
    </row>
    <row r="6" spans="1:9" ht="15">
      <c r="A6" s="52" t="s">
        <v>186</v>
      </c>
      <c r="B6" t="e">
        <f>#REF!</f>
        <v>#REF!</v>
      </c>
      <c r="C6" t="e">
        <f>#REF!</f>
        <v>#REF!</v>
      </c>
      <c r="D6" t="e">
        <f>#REF!</f>
        <v>#REF!</v>
      </c>
      <c r="E6" t="e">
        <f t="shared" si="0"/>
        <v>#REF!</v>
      </c>
      <c r="F6" t="e">
        <f>#REF!</f>
        <v>#REF!</v>
      </c>
      <c r="G6" t="e">
        <f>#REF!</f>
        <v>#REF!</v>
      </c>
      <c r="H6" s="57" t="e">
        <f>#REF!</f>
        <v>#REF!</v>
      </c>
      <c r="I6" t="e">
        <f>#REF!</f>
        <v>#REF!</v>
      </c>
    </row>
    <row r="7" spans="1:9" ht="15">
      <c r="A7" s="52" t="s">
        <v>187</v>
      </c>
      <c r="B7" t="e">
        <f>#REF!</f>
        <v>#REF!</v>
      </c>
      <c r="C7" t="e">
        <f>#REF!</f>
        <v>#REF!</v>
      </c>
      <c r="D7" t="e">
        <f>#REF!</f>
        <v>#REF!</v>
      </c>
      <c r="E7" t="e">
        <f t="shared" si="0"/>
        <v>#REF!</v>
      </c>
      <c r="F7" t="e">
        <f>#REF!</f>
        <v>#REF!</v>
      </c>
      <c r="G7" t="e">
        <f>#REF!</f>
        <v>#REF!</v>
      </c>
      <c r="H7" s="57" t="e">
        <f>#REF!</f>
        <v>#REF!</v>
      </c>
      <c r="I7" t="e">
        <f>#REF!</f>
        <v>#REF!</v>
      </c>
    </row>
    <row r="8" spans="1:9" ht="15">
      <c r="A8" s="52" t="s">
        <v>188</v>
      </c>
      <c r="B8" t="e">
        <f>#REF!</f>
        <v>#REF!</v>
      </c>
      <c r="C8" t="e">
        <f>#REF!</f>
        <v>#REF!</v>
      </c>
      <c r="D8" t="e">
        <f>#REF!</f>
        <v>#REF!</v>
      </c>
      <c r="E8" t="e">
        <f t="shared" si="0"/>
        <v>#REF!</v>
      </c>
      <c r="F8" t="e">
        <f>#REF!</f>
        <v>#REF!</v>
      </c>
      <c r="G8" t="e">
        <f>#REF!</f>
        <v>#REF!</v>
      </c>
      <c r="H8" s="57" t="e">
        <f>#REF!</f>
        <v>#REF!</v>
      </c>
      <c r="I8" t="e">
        <f>#REF!</f>
        <v>#REF!</v>
      </c>
    </row>
    <row r="9" spans="1:9" ht="15">
      <c r="A9" s="52" t="s">
        <v>189</v>
      </c>
      <c r="B9" t="e">
        <f>#REF!</f>
        <v>#REF!</v>
      </c>
      <c r="C9" t="e">
        <f>#REF!</f>
        <v>#REF!</v>
      </c>
      <c r="D9" t="e">
        <f>#REF!</f>
        <v>#REF!</v>
      </c>
      <c r="E9" t="e">
        <f t="shared" si="0"/>
        <v>#REF!</v>
      </c>
      <c r="F9" t="e">
        <f>#REF!</f>
        <v>#REF!</v>
      </c>
      <c r="G9" t="e">
        <f>#REF!</f>
        <v>#REF!</v>
      </c>
      <c r="H9" s="57" t="e">
        <f>#REF!</f>
        <v>#REF!</v>
      </c>
      <c r="I9" t="e">
        <f>#REF!</f>
        <v>#REF!</v>
      </c>
    </row>
    <row r="10" spans="1:9" ht="15">
      <c r="A10" s="52" t="s">
        <v>190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 t="shared" si="0"/>
        <v>#REF!</v>
      </c>
      <c r="F10" t="e">
        <f>#REF!</f>
        <v>#REF!</v>
      </c>
      <c r="G10" t="e">
        <f>#REF!</f>
        <v>#REF!</v>
      </c>
      <c r="H10" s="57" t="e">
        <f>#REF!</f>
        <v>#REF!</v>
      </c>
      <c r="I10" t="e">
        <f>#REF!</f>
        <v>#REF!</v>
      </c>
    </row>
    <row r="11" spans="1:9" ht="15">
      <c r="A11" s="52" t="s">
        <v>157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 t="shared" si="0"/>
        <v>#REF!</v>
      </c>
      <c r="F11" t="e">
        <f>#REF!</f>
        <v>#REF!</v>
      </c>
      <c r="G11" t="e">
        <f>#REF!</f>
        <v>#REF!</v>
      </c>
      <c r="H11" s="57" t="e">
        <f>#REF!</f>
        <v>#REF!</v>
      </c>
      <c r="I11" t="e">
        <f>#REF!</f>
        <v>#REF!</v>
      </c>
    </row>
    <row r="12" spans="1:9" ht="15">
      <c r="A12" s="52" t="s">
        <v>158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 t="shared" si="0"/>
        <v>#REF!</v>
      </c>
      <c r="F12" t="e">
        <f>#REF!</f>
        <v>#REF!</v>
      </c>
      <c r="G12" t="e">
        <f>#REF!</f>
        <v>#REF!</v>
      </c>
      <c r="H12" s="57" t="e">
        <f>#REF!</f>
        <v>#REF!</v>
      </c>
      <c r="I12" t="e">
        <f>#REF!</f>
        <v>#REF!</v>
      </c>
    </row>
    <row r="13" spans="1:9" ht="15">
      <c r="A13" s="52" t="s">
        <v>191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 t="shared" si="0"/>
        <v>#REF!</v>
      </c>
      <c r="F13" t="e">
        <f>#REF!</f>
        <v>#REF!</v>
      </c>
      <c r="G13" t="e">
        <f>#REF!</f>
        <v>#REF!</v>
      </c>
      <c r="H13" s="57" t="e">
        <f>#REF!</f>
        <v>#REF!</v>
      </c>
      <c r="I13" t="e">
        <f>#REF!</f>
        <v>#REF!</v>
      </c>
    </row>
    <row r="14" spans="1:9" ht="15">
      <c r="A14" s="52" t="s">
        <v>192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 t="shared" si="0"/>
        <v>#REF!</v>
      </c>
      <c r="F14" t="e">
        <f>#REF!</f>
        <v>#REF!</v>
      </c>
      <c r="G14" t="e">
        <f>#REF!</f>
        <v>#REF!</v>
      </c>
      <c r="H14" s="57" t="e">
        <f>#REF!</f>
        <v>#REF!</v>
      </c>
      <c r="I14" t="e">
        <f>#REF!</f>
        <v>#REF!</v>
      </c>
    </row>
    <row r="15" spans="1:9" ht="15">
      <c r="A15" s="52" t="s">
        <v>193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 t="shared" si="0"/>
        <v>#REF!</v>
      </c>
      <c r="F15" t="e">
        <f>#REF!</f>
        <v>#REF!</v>
      </c>
      <c r="G15" t="e">
        <f>#REF!</f>
        <v>#REF!</v>
      </c>
      <c r="H15" s="57" t="e">
        <f>#REF!</f>
        <v>#REF!</v>
      </c>
      <c r="I15" t="e">
        <f>#REF!</f>
        <v>#REF!</v>
      </c>
    </row>
    <row r="16" spans="1:9" ht="15">
      <c r="A16" s="52" t="s">
        <v>194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 t="shared" si="0"/>
        <v>#REF!</v>
      </c>
      <c r="F16" t="e">
        <f>#REF!</f>
        <v>#REF!</v>
      </c>
      <c r="G16" t="e">
        <f>#REF!</f>
        <v>#REF!</v>
      </c>
      <c r="H16" s="57" t="e">
        <f>#REF!</f>
        <v>#REF!</v>
      </c>
      <c r="I16" t="e">
        <f>#REF!</f>
        <v>#REF!</v>
      </c>
    </row>
    <row r="17" spans="1:9" ht="15">
      <c r="A17" s="52" t="s">
        <v>195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 t="shared" si="0"/>
        <v>#REF!</v>
      </c>
      <c r="F17" t="e">
        <f>#REF!</f>
        <v>#REF!</v>
      </c>
      <c r="G17" t="e">
        <f>#REF!</f>
        <v>#REF!</v>
      </c>
      <c r="H17" s="57" t="e">
        <f>#REF!</f>
        <v>#REF!</v>
      </c>
      <c r="I17" t="e">
        <f>#REF!</f>
        <v>#REF!</v>
      </c>
    </row>
    <row r="18" spans="1:9" ht="15">
      <c r="A18" s="52" t="s">
        <v>196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 t="shared" si="0"/>
        <v>#REF!</v>
      </c>
      <c r="F18" t="e">
        <f>#REF!</f>
        <v>#REF!</v>
      </c>
      <c r="G18" t="e">
        <f>#REF!</f>
        <v>#REF!</v>
      </c>
      <c r="H18" s="57" t="e">
        <f>#REF!</f>
        <v>#REF!</v>
      </c>
      <c r="I18" t="e">
        <f>#REF!</f>
        <v>#REF!</v>
      </c>
    </row>
    <row r="19" spans="1:9" ht="15">
      <c r="A19" s="52" t="s">
        <v>197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 t="shared" si="0"/>
        <v>#REF!</v>
      </c>
      <c r="F19" t="e">
        <f>#REF!</f>
        <v>#REF!</v>
      </c>
      <c r="G19" t="e">
        <f>#REF!</f>
        <v>#REF!</v>
      </c>
      <c r="H19" s="57" t="e">
        <f>#REF!</f>
        <v>#REF!</v>
      </c>
      <c r="I19" t="e">
        <f>#REF!</f>
        <v>#REF!</v>
      </c>
    </row>
    <row r="20" spans="1:9" ht="15">
      <c r="A20" s="52" t="s">
        <v>198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 t="shared" si="0"/>
        <v>#REF!</v>
      </c>
      <c r="F20" t="e">
        <f>#REF!</f>
        <v>#REF!</v>
      </c>
      <c r="G20" t="e">
        <f>#REF!</f>
        <v>#REF!</v>
      </c>
      <c r="H20" s="57" t="e">
        <f>#REF!</f>
        <v>#REF!</v>
      </c>
      <c r="I20" t="e">
        <f>#REF!</f>
        <v>#REF!</v>
      </c>
    </row>
    <row r="21" spans="1:9" ht="15">
      <c r="A21" s="52" t="s">
        <v>199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 t="shared" si="0"/>
        <v>#REF!</v>
      </c>
      <c r="F21" t="e">
        <f>#REF!</f>
        <v>#REF!</v>
      </c>
      <c r="G21" t="e">
        <f>#REF!</f>
        <v>#REF!</v>
      </c>
      <c r="H21" s="57" t="e">
        <f>#REF!</f>
        <v>#REF!</v>
      </c>
      <c r="I21" t="e">
        <f>#REF!</f>
        <v>#REF!</v>
      </c>
    </row>
    <row r="22" spans="1:9" ht="15">
      <c r="A22" s="52" t="s">
        <v>200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 t="shared" si="0"/>
        <v>#REF!</v>
      </c>
      <c r="F22" t="e">
        <f>#REF!</f>
        <v>#REF!</v>
      </c>
      <c r="G22" t="e">
        <f>#REF!</f>
        <v>#REF!</v>
      </c>
      <c r="H22" s="57" t="e">
        <f>#REF!</f>
        <v>#REF!</v>
      </c>
      <c r="I22" t="e">
        <f>#REF!</f>
        <v>#REF!</v>
      </c>
    </row>
    <row r="23" spans="1:9" ht="15">
      <c r="A23" s="52" t="s">
        <v>159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 t="shared" si="0"/>
        <v>#REF!</v>
      </c>
      <c r="F23" t="e">
        <f>#REF!</f>
        <v>#REF!</v>
      </c>
      <c r="G23" t="e">
        <f>#REF!</f>
        <v>#REF!</v>
      </c>
      <c r="H23" s="57" t="e">
        <f>#REF!</f>
        <v>#REF!</v>
      </c>
      <c r="I23" t="e">
        <f>#REF!</f>
        <v>#REF!</v>
      </c>
    </row>
    <row r="24" spans="1:9" ht="15">
      <c r="A24" s="52" t="s">
        <v>202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 t="shared" si="0"/>
        <v>#REF!</v>
      </c>
      <c r="F24" t="e">
        <f>#REF!</f>
        <v>#REF!</v>
      </c>
      <c r="G24" t="e">
        <f>#REF!</f>
        <v>#REF!</v>
      </c>
      <c r="H24" s="57" t="e">
        <f>#REF!</f>
        <v>#REF!</v>
      </c>
      <c r="I24" t="e">
        <f>#REF!</f>
        <v>#REF!</v>
      </c>
    </row>
  </sheetData>
  <hyperlinks>
    <hyperlink ref="A24" location="'TELEFONISTA_6_H_POA'!A1" display="TELEFONISTA_6_H_POA"/>
    <hyperlink ref="A23" location="'SERVENTE_LIMPEZA_POA'!A1" display="SERVENTE_LIMPEZA_POA"/>
    <hyperlink ref="A22" location="'SERV_LIMP_VACARIA'!A1" display="SERV_LIMP_VACARIA"/>
    <hyperlink ref="A21" location="'SERVENTE_LIMPEZA_TRES_PASSOS'!A1" display="SERVENTE_LIMPEZA_TRES_PASSOS"/>
    <hyperlink ref="A20" location="'SERVENTE_LIMPEZA_TAPES'!A1" display="SERVENTE_LIMPEZA_TAPES"/>
    <hyperlink ref="A19" location="'SERV_LIMP_SOLEDADE'!A1" display="SERV_LIMP_SOLEDADE"/>
    <hyperlink ref="A18" location="'SERVENTE_LIMPEZA_SAO_LUIZ_GONZ'!A1" display="SERVENTE_LIMPEZA_SAO_LUIZ_GONZ"/>
    <hyperlink ref="A17" location="'SERVENTE_LIMPEZA_SAO_FRAN_PAULA'!A1" display="SERVENTE_LIMPEZA_SAO_FRAN_PAULA"/>
    <hyperlink ref="A16" location="'SERVENTE_LIMPEZA_SAO_BORJA'!A1" display="SERVENTE_LIMPEZA_SAO_BORJA"/>
    <hyperlink ref="A15" location="'SERV_LIMP_LIVRAMENTO'!A1" display="SERV_LIMP_LIVRAMENTO"/>
    <hyperlink ref="A14" location="'SERV_LIMP_STA_CRUZ_SUL'!A1" display="SERV_LIMP_STA_CRUZ_SUL"/>
    <hyperlink ref="A13" location="'SERV_LIMP_SANANDUVA'!A1" display="SERV_LIMP_SANANDUVA"/>
    <hyperlink ref="A12" location="'SERV_LIMP_OSORIO'!A1" display="SERV_LIMP_OSORIO"/>
    <hyperlink ref="A11" location="'SERV_LIMP_GUAIBA'!A1" display="SERV_LIMP_GUAIBA"/>
    <hyperlink ref="A10" location="'SERV_LIMP_FRED_WESTP'!A1" display="SERV_LIMP_FRED_WESTP"/>
    <hyperlink ref="A9" location="'SERV_LIMP_ERECHIM'!A1" display="SERV_LIMP_ERECHIM"/>
    <hyperlink ref="A8" location="'SERV_LIMP_ENCANTADO'!A1" display="SERV_LIMP_ENCANTADO"/>
    <hyperlink ref="A7" location="'SERV_LIMP_CRUZ_ALTA'!A1" display="SERV_LIMP_CRUZ_ALTA"/>
    <hyperlink ref="A6" location="'SERV_LIMP_CAXIAS_SUL'!A1" display="SERV_LIMP_CAXIAS_SUL"/>
    <hyperlink ref="A5" location="'SERV_LIMP_CACHOEIRA_SUL'!A1" display="SERV_LIMP_CACHOEIRA_SUL"/>
    <hyperlink ref="A4" location="'SERV_LIMP_BENTO_GONCALVES'!A1" display="SERV_LIMP_BENTO_GONCALVES"/>
    <hyperlink ref="A3" location="'SERV_LIMP_BAGE'!A1" display="SERV_LIMP_BAGE"/>
    <hyperlink ref="A2" location="'SERV_LIMP_ALEGRETE'!A1" display="SERV_LIMP_ALEGRETE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2"/>
  <dimension ref="A1:I59"/>
  <sheetViews>
    <sheetView workbookViewId="0" topLeftCell="A1">
      <selection activeCell="J37" sqref="J37"/>
    </sheetView>
  </sheetViews>
  <sheetFormatPr defaultColWidth="9.140625" defaultRowHeight="15"/>
  <cols>
    <col min="1" max="1" width="7.7109375" style="50" customWidth="1"/>
    <col min="2" max="2" width="20.57421875" style="50" customWidth="1"/>
    <col min="3" max="3" width="25.57421875" style="0" bestFit="1" customWidth="1"/>
    <col min="4" max="4" width="6.7109375" style="0" customWidth="1"/>
    <col min="5" max="5" width="5.140625" style="50" bestFit="1" customWidth="1"/>
    <col min="6" max="6" width="8.140625" style="50" customWidth="1"/>
    <col min="7" max="7" width="22.28125" style="50" bestFit="1" customWidth="1"/>
    <col min="8" max="8" width="18.7109375" style="51" customWidth="1"/>
    <col min="9" max="9" width="4.7109375" style="50" bestFit="1" customWidth="1"/>
    <col min="10" max="10" width="9.140625" style="50" customWidth="1"/>
    <col min="11" max="13" width="22.28125" style="50" customWidth="1"/>
    <col min="14" max="16384" width="9.140625" style="50" customWidth="1"/>
  </cols>
  <sheetData>
    <row r="1" ht="15">
      <c r="A1" s="52"/>
    </row>
    <row r="2" ht="15.75">
      <c r="A2" s="52"/>
    </row>
    <row r="3" ht="15.75">
      <c r="A3" s="52"/>
    </row>
    <row r="4" ht="15.75">
      <c r="A4" s="52"/>
    </row>
    <row r="5" ht="15.75">
      <c r="A5" s="52"/>
    </row>
    <row r="6" ht="15.75">
      <c r="A6" s="52"/>
    </row>
    <row r="7" ht="15.75">
      <c r="A7" s="52"/>
    </row>
    <row r="8" ht="15.75">
      <c r="A8" s="52"/>
    </row>
    <row r="9" ht="15.75">
      <c r="A9" s="52"/>
    </row>
    <row r="10" ht="15.75">
      <c r="A10" s="52"/>
    </row>
    <row r="11" ht="15.75">
      <c r="A11" s="52"/>
    </row>
    <row r="12" ht="15.75">
      <c r="A12" s="52"/>
    </row>
    <row r="13" ht="15.75">
      <c r="A13" s="52"/>
    </row>
    <row r="14" ht="15.75">
      <c r="A14" s="52"/>
    </row>
    <row r="15" ht="15.75">
      <c r="A15" s="52"/>
    </row>
    <row r="16" ht="15.75">
      <c r="A16" s="52"/>
    </row>
    <row r="17" ht="15.75">
      <c r="A17" s="52"/>
    </row>
    <row r="18" ht="15.75">
      <c r="A18" s="52"/>
    </row>
    <row r="19" ht="16.5" thickBot="1">
      <c r="A19" s="52"/>
    </row>
    <row r="20" spans="1:8" ht="16.5" thickBot="1">
      <c r="A20" s="69"/>
      <c r="B20" s="70" t="s">
        <v>149</v>
      </c>
      <c r="C20" s="70" t="s">
        <v>150</v>
      </c>
      <c r="D20" s="71" t="s">
        <v>163</v>
      </c>
      <c r="E20" s="71" t="s">
        <v>164</v>
      </c>
      <c r="F20" s="71" t="s">
        <v>161</v>
      </c>
      <c r="G20" s="70" t="s">
        <v>165</v>
      </c>
      <c r="H20" s="72" t="s">
        <v>162</v>
      </c>
    </row>
    <row r="21" spans="1:8" ht="21" customHeight="1">
      <c r="A21" s="66" t="s">
        <v>211</v>
      </c>
      <c r="B21" s="58"/>
      <c r="C21" s="59"/>
      <c r="D21" s="59"/>
      <c r="E21" s="58"/>
      <c r="F21" s="58"/>
      <c r="G21" s="58"/>
      <c r="H21" s="60"/>
    </row>
    <row r="22" spans="1:8" ht="15">
      <c r="A22" s="61"/>
      <c r="B22" s="62" t="s">
        <v>153</v>
      </c>
      <c r="C22" s="62" t="s">
        <v>169</v>
      </c>
      <c r="D22" s="63">
        <v>1</v>
      </c>
      <c r="E22" s="64">
        <v>200</v>
      </c>
      <c r="F22" s="64">
        <v>40</v>
      </c>
      <c r="G22" s="62" t="s">
        <v>205</v>
      </c>
      <c r="H22" s="65">
        <v>4066.890174919427</v>
      </c>
    </row>
    <row r="23" spans="1:8" ht="15">
      <c r="A23" s="61"/>
      <c r="B23" s="62" t="s">
        <v>153</v>
      </c>
      <c r="C23" s="62" t="s">
        <v>170</v>
      </c>
      <c r="D23" s="63">
        <v>1</v>
      </c>
      <c r="E23" s="63">
        <v>200</v>
      </c>
      <c r="F23" s="63">
        <v>40</v>
      </c>
      <c r="G23" s="62" t="s">
        <v>205</v>
      </c>
      <c r="H23" s="65">
        <v>4187.400732935041</v>
      </c>
    </row>
    <row r="24" spans="1:8" ht="15">
      <c r="A24" s="61"/>
      <c r="B24" s="62" t="s">
        <v>153</v>
      </c>
      <c r="C24" s="62" t="s">
        <v>204</v>
      </c>
      <c r="D24" s="63">
        <v>1</v>
      </c>
      <c r="E24" s="63">
        <v>200</v>
      </c>
      <c r="F24" s="63">
        <v>40</v>
      </c>
      <c r="G24" s="62" t="s">
        <v>206</v>
      </c>
      <c r="H24" s="65">
        <v>4137.089605118857</v>
      </c>
    </row>
    <row r="25" spans="1:8" ht="15">
      <c r="A25" s="61"/>
      <c r="B25" s="62" t="s">
        <v>153</v>
      </c>
      <c r="C25" s="62" t="s">
        <v>171</v>
      </c>
      <c r="D25" s="63">
        <v>1</v>
      </c>
      <c r="E25" s="63">
        <v>200</v>
      </c>
      <c r="F25" s="63">
        <v>40</v>
      </c>
      <c r="G25" s="62" t="s">
        <v>205</v>
      </c>
      <c r="H25" s="65">
        <v>4137.089605118857</v>
      </c>
    </row>
    <row r="26" spans="1:8" ht="15">
      <c r="A26" s="61"/>
      <c r="B26" s="62" t="s">
        <v>153</v>
      </c>
      <c r="C26" s="62" t="s">
        <v>146</v>
      </c>
      <c r="D26" s="63">
        <v>1</v>
      </c>
      <c r="E26" s="63">
        <v>200</v>
      </c>
      <c r="F26" s="63">
        <v>40</v>
      </c>
      <c r="G26" s="62" t="s">
        <v>206</v>
      </c>
      <c r="H26" s="65">
        <v>4139.130983852216</v>
      </c>
    </row>
    <row r="27" spans="1:8" ht="15">
      <c r="A27" s="61"/>
      <c r="B27" s="62" t="s">
        <v>153</v>
      </c>
      <c r="C27" s="62" t="s">
        <v>172</v>
      </c>
      <c r="D27" s="63">
        <v>2</v>
      </c>
      <c r="E27" s="63">
        <v>200</v>
      </c>
      <c r="F27" s="63">
        <v>40</v>
      </c>
      <c r="G27" s="62" t="s">
        <v>205</v>
      </c>
      <c r="H27" s="65">
        <v>8183.922799981304</v>
      </c>
    </row>
    <row r="28" spans="1:8" ht="15">
      <c r="A28" s="61"/>
      <c r="B28" s="62" t="s">
        <v>153</v>
      </c>
      <c r="C28" s="62" t="s">
        <v>173</v>
      </c>
      <c r="D28" s="63">
        <v>1</v>
      </c>
      <c r="E28" s="63">
        <v>200</v>
      </c>
      <c r="F28" s="63">
        <v>40</v>
      </c>
      <c r="G28" s="62" t="s">
        <v>205</v>
      </c>
      <c r="H28" s="65">
        <v>4143.565018121017</v>
      </c>
    </row>
    <row r="29" spans="1:8" ht="15">
      <c r="A29" s="61"/>
      <c r="B29" s="62" t="s">
        <v>153</v>
      </c>
      <c r="C29" s="62" t="s">
        <v>155</v>
      </c>
      <c r="D29" s="63">
        <v>1</v>
      </c>
      <c r="E29" s="63">
        <v>200</v>
      </c>
      <c r="F29" s="63">
        <v>40</v>
      </c>
      <c r="G29" s="62" t="s">
        <v>207</v>
      </c>
      <c r="H29" s="65">
        <v>4257.431485460737</v>
      </c>
    </row>
    <row r="30" spans="1:8" ht="15">
      <c r="A30" s="61"/>
      <c r="B30" s="62" t="s">
        <v>153</v>
      </c>
      <c r="C30" s="62" t="s">
        <v>156</v>
      </c>
      <c r="D30" s="63">
        <v>1</v>
      </c>
      <c r="E30" s="63">
        <v>200</v>
      </c>
      <c r="F30" s="63">
        <v>40</v>
      </c>
      <c r="G30" s="62" t="s">
        <v>207</v>
      </c>
      <c r="H30" s="65">
        <v>4145.009722244278</v>
      </c>
    </row>
    <row r="31" spans="1:8" ht="15">
      <c r="A31" s="61"/>
      <c r="B31" s="62" t="s">
        <v>153</v>
      </c>
      <c r="C31" s="62" t="s">
        <v>145</v>
      </c>
      <c r="D31" s="63">
        <v>1</v>
      </c>
      <c r="E31" s="63">
        <v>200</v>
      </c>
      <c r="F31" s="63">
        <v>40</v>
      </c>
      <c r="G31" s="62" t="s">
        <v>205</v>
      </c>
      <c r="H31" s="65">
        <v>4095.4322574555463</v>
      </c>
    </row>
    <row r="32" spans="1:8" ht="15">
      <c r="A32" s="61"/>
      <c r="B32" s="62" t="s">
        <v>153</v>
      </c>
      <c r="C32" s="62" t="s">
        <v>154</v>
      </c>
      <c r="D32" s="63">
        <v>1</v>
      </c>
      <c r="E32" s="63">
        <v>200</v>
      </c>
      <c r="F32" s="63">
        <v>40</v>
      </c>
      <c r="G32" s="62" t="s">
        <v>205</v>
      </c>
      <c r="H32" s="65">
        <v>4244.164651821743</v>
      </c>
    </row>
    <row r="33" spans="1:8" ht="15">
      <c r="A33" s="61"/>
      <c r="B33" s="62" t="s">
        <v>153</v>
      </c>
      <c r="C33" s="62" t="s">
        <v>174</v>
      </c>
      <c r="D33" s="63">
        <v>1</v>
      </c>
      <c r="E33" s="63">
        <v>200</v>
      </c>
      <c r="F33" s="63">
        <v>40</v>
      </c>
      <c r="G33" s="62" t="s">
        <v>207</v>
      </c>
      <c r="H33" s="65">
        <v>4142.103850133102</v>
      </c>
    </row>
    <row r="34" spans="1:8" ht="15">
      <c r="A34" s="61"/>
      <c r="B34" s="62" t="s">
        <v>153</v>
      </c>
      <c r="C34" s="62" t="s">
        <v>148</v>
      </c>
      <c r="D34" s="63">
        <v>1</v>
      </c>
      <c r="E34" s="63">
        <v>200</v>
      </c>
      <c r="F34" s="63">
        <v>40</v>
      </c>
      <c r="G34" s="62" t="s">
        <v>208</v>
      </c>
      <c r="H34" s="65">
        <v>4069.651975765405</v>
      </c>
    </row>
    <row r="35" spans="1:8" ht="15">
      <c r="A35" s="61"/>
      <c r="B35" s="62" t="s">
        <v>153</v>
      </c>
      <c r="C35" s="62" t="s">
        <v>147</v>
      </c>
      <c r="D35" s="63">
        <v>2</v>
      </c>
      <c r="E35" s="63">
        <v>200</v>
      </c>
      <c r="F35" s="63">
        <v>40</v>
      </c>
      <c r="G35" s="62" t="s">
        <v>205</v>
      </c>
      <c r="H35" s="65">
        <v>8173.894309952815</v>
      </c>
    </row>
    <row r="36" spans="1:8" ht="15">
      <c r="A36" s="61"/>
      <c r="B36" s="62" t="s">
        <v>153</v>
      </c>
      <c r="C36" s="62" t="s">
        <v>175</v>
      </c>
      <c r="D36" s="63">
        <v>1</v>
      </c>
      <c r="E36" s="63">
        <v>200</v>
      </c>
      <c r="F36" s="63">
        <v>40</v>
      </c>
      <c r="G36" s="62" t="s">
        <v>205</v>
      </c>
      <c r="H36" s="65">
        <v>4091.961399990652</v>
      </c>
    </row>
    <row r="37" spans="1:8" ht="15">
      <c r="A37" s="61"/>
      <c r="B37" s="62" t="s">
        <v>153</v>
      </c>
      <c r="C37" s="62" t="s">
        <v>176</v>
      </c>
      <c r="D37" s="63">
        <v>2</v>
      </c>
      <c r="E37" s="63">
        <v>200</v>
      </c>
      <c r="F37" s="63">
        <v>40</v>
      </c>
      <c r="G37" s="62" t="s">
        <v>205</v>
      </c>
      <c r="H37" s="65">
        <v>8595.090891149397</v>
      </c>
    </row>
    <row r="38" spans="1:8" ht="15">
      <c r="A38" s="61"/>
      <c r="B38" s="62" t="s">
        <v>153</v>
      </c>
      <c r="C38" s="62" t="s">
        <v>177</v>
      </c>
      <c r="D38" s="63">
        <v>2</v>
      </c>
      <c r="E38" s="63">
        <v>200</v>
      </c>
      <c r="F38" s="63">
        <v>40</v>
      </c>
      <c r="G38" s="62" t="s">
        <v>205</v>
      </c>
      <c r="H38" s="65">
        <v>8183.92</v>
      </c>
    </row>
    <row r="39" spans="1:8" ht="15">
      <c r="A39" s="61"/>
      <c r="B39" s="62" t="s">
        <v>153</v>
      </c>
      <c r="C39" s="62" t="s">
        <v>178</v>
      </c>
      <c r="D39" s="63">
        <v>1</v>
      </c>
      <c r="E39" s="63">
        <v>200</v>
      </c>
      <c r="F39" s="63">
        <v>40</v>
      </c>
      <c r="G39" s="62" t="s">
        <v>207</v>
      </c>
      <c r="H39" s="65">
        <v>4091.961399990652</v>
      </c>
    </row>
    <row r="40" spans="1:8" ht="15">
      <c r="A40" s="61"/>
      <c r="B40" s="62" t="s">
        <v>153</v>
      </c>
      <c r="C40" s="62" t="s">
        <v>179</v>
      </c>
      <c r="D40" s="63">
        <v>1</v>
      </c>
      <c r="E40" s="63">
        <v>200</v>
      </c>
      <c r="F40" s="63">
        <v>40</v>
      </c>
      <c r="G40" s="62" t="s">
        <v>205</v>
      </c>
      <c r="H40" s="65">
        <v>4157.404088441462</v>
      </c>
    </row>
    <row r="41" spans="1:8" ht="15">
      <c r="A41" s="61"/>
      <c r="B41" s="62" t="s">
        <v>153</v>
      </c>
      <c r="C41" s="62" t="s">
        <v>180</v>
      </c>
      <c r="D41" s="63">
        <v>2</v>
      </c>
      <c r="E41" s="63">
        <v>200</v>
      </c>
      <c r="F41" s="63">
        <v>40</v>
      </c>
      <c r="G41" s="62" t="s">
        <v>205</v>
      </c>
      <c r="H41" s="65">
        <v>8625.176361234866</v>
      </c>
    </row>
    <row r="42" spans="1:8" ht="15">
      <c r="A42" s="61"/>
      <c r="B42" s="62" t="s">
        <v>153</v>
      </c>
      <c r="C42" s="62" t="s">
        <v>181</v>
      </c>
      <c r="D42" s="63">
        <v>1</v>
      </c>
      <c r="E42" s="63">
        <v>200</v>
      </c>
      <c r="F42" s="63">
        <v>40</v>
      </c>
      <c r="G42" s="62" t="s">
        <v>205</v>
      </c>
      <c r="H42" s="65">
        <v>4137.089605118857</v>
      </c>
    </row>
    <row r="43" spans="1:8" ht="16.5" thickBot="1">
      <c r="A43" s="61"/>
      <c r="B43" s="62" t="s">
        <v>153</v>
      </c>
      <c r="C43" s="62" t="s">
        <v>9</v>
      </c>
      <c r="D43" s="63">
        <v>9</v>
      </c>
      <c r="E43" s="63">
        <v>200</v>
      </c>
      <c r="F43" s="63">
        <v>40</v>
      </c>
      <c r="G43" s="62" t="s">
        <v>205</v>
      </c>
      <c r="H43" s="65">
        <v>37179.903859973</v>
      </c>
    </row>
    <row r="44" spans="1:8" ht="16.5" thickBot="1">
      <c r="A44" s="75" t="s">
        <v>212</v>
      </c>
      <c r="B44" s="67"/>
      <c r="C44" s="70"/>
      <c r="D44" s="70"/>
      <c r="E44" s="70"/>
      <c r="F44" s="70"/>
      <c r="G44" s="70"/>
      <c r="H44" s="76">
        <f>SUM(H22:H43)</f>
        <v>145185.28477877926</v>
      </c>
    </row>
    <row r="45" spans="1:8" ht="16.5" thickBot="1">
      <c r="A45" s="77"/>
      <c r="B45" s="78"/>
      <c r="C45" s="78"/>
      <c r="D45" s="79"/>
      <c r="E45" s="79"/>
      <c r="F45" s="79"/>
      <c r="G45" s="78"/>
      <c r="H45" s="80"/>
    </row>
    <row r="46" spans="1:8" ht="21.75" customHeight="1">
      <c r="A46" s="66" t="s">
        <v>213</v>
      </c>
      <c r="B46" s="68"/>
      <c r="C46" s="81"/>
      <c r="D46" s="82"/>
      <c r="E46" s="82"/>
      <c r="F46" s="82"/>
      <c r="G46" s="81"/>
      <c r="H46" s="83"/>
    </row>
    <row r="47" spans="1:8" ht="16.5" thickBot="1">
      <c r="A47" s="84"/>
      <c r="B47" s="85" t="s">
        <v>201</v>
      </c>
      <c r="C47" s="85" t="s">
        <v>9</v>
      </c>
      <c r="D47" s="86">
        <v>2</v>
      </c>
      <c r="E47" s="86">
        <v>150</v>
      </c>
      <c r="F47" s="86">
        <v>30</v>
      </c>
      <c r="G47" s="99" t="s">
        <v>205</v>
      </c>
      <c r="H47" s="87">
        <v>5580.95</v>
      </c>
    </row>
    <row r="48" spans="1:8" ht="16.5" thickBot="1">
      <c r="A48" s="75" t="s">
        <v>214</v>
      </c>
      <c r="B48" s="67"/>
      <c r="C48" s="70"/>
      <c r="D48" s="70"/>
      <c r="E48" s="70"/>
      <c r="F48" s="70"/>
      <c r="G48" s="70"/>
      <c r="H48" s="76">
        <f>SUM(H47)</f>
        <v>5580.95</v>
      </c>
    </row>
    <row r="49" spans="1:9" ht="15">
      <c r="A49" s="52"/>
      <c r="C49" s="50"/>
      <c r="D49" s="50"/>
      <c r="E49" s="73"/>
      <c r="F49" s="74"/>
      <c r="G49" s="73"/>
      <c r="H49" s="50"/>
      <c r="I49" s="53"/>
    </row>
    <row r="50" spans="1:9" ht="14.25" customHeight="1">
      <c r="A50" s="52"/>
      <c r="B50" s="88" t="s">
        <v>215</v>
      </c>
      <c r="C50" s="89">
        <f>H48+H44</f>
        <v>150766.23477877927</v>
      </c>
      <c r="D50" s="50"/>
      <c r="H50" s="50"/>
      <c r="I50" s="53"/>
    </row>
    <row r="51" spans="1:9" ht="14.25" customHeight="1">
      <c r="A51" s="52"/>
      <c r="B51" s="90" t="s">
        <v>166</v>
      </c>
      <c r="C51" s="88"/>
      <c r="E51"/>
      <c r="F51" s="53"/>
      <c r="G51"/>
      <c r="H51"/>
      <c r="I51" s="53"/>
    </row>
    <row r="52" spans="1:9" ht="14.25" customHeight="1">
      <c r="A52" s="52"/>
      <c r="B52" s="90" t="s">
        <v>203</v>
      </c>
      <c r="C52" s="88"/>
      <c r="E52"/>
      <c r="F52" s="53"/>
      <c r="G52"/>
      <c r="H52"/>
      <c r="I52" s="53"/>
    </row>
    <row r="53" spans="1:9" ht="14.25" customHeight="1">
      <c r="A53" s="52"/>
      <c r="B53" s="90" t="s">
        <v>167</v>
      </c>
      <c r="C53" s="88"/>
      <c r="E53"/>
      <c r="F53" s="53"/>
      <c r="G53"/>
      <c r="H53"/>
      <c r="I53" s="53"/>
    </row>
    <row r="54" spans="1:9" ht="15">
      <c r="A54" s="52"/>
      <c r="E54"/>
      <c r="F54" s="53"/>
      <c r="G54"/>
      <c r="H54"/>
      <c r="I54" s="53"/>
    </row>
    <row r="55" spans="1:9" ht="15">
      <c r="A55" s="52"/>
      <c r="E55"/>
      <c r="F55" s="53"/>
      <c r="G55"/>
      <c r="H55"/>
      <c r="I55" s="53"/>
    </row>
    <row r="56" spans="1:9" ht="15">
      <c r="A56" s="52"/>
      <c r="B56" s="56"/>
      <c r="D56" t="s">
        <v>209</v>
      </c>
      <c r="E56"/>
      <c r="F56" s="53"/>
      <c r="G56"/>
      <c r="H56"/>
      <c r="I56" s="53"/>
    </row>
    <row r="57" spans="1:4" ht="15">
      <c r="A57" s="52"/>
      <c r="D57" t="s">
        <v>216</v>
      </c>
    </row>
    <row r="58" ht="15" hidden="1">
      <c r="F58" s="50" t="s">
        <v>168</v>
      </c>
    </row>
    <row r="59" ht="15" hidden="1">
      <c r="F59" s="50" t="s">
        <v>152</v>
      </c>
    </row>
  </sheetData>
  <printOptions horizontalCentered="1"/>
  <pageMargins left="0.7480314960629921" right="0.2362204724409449" top="0.5905511811023623" bottom="0.4330708661417323" header="0.31496062992125984" footer="0.31496062992125984"/>
  <pageSetup horizontalDpi="600" verticalDpi="600" orientation="portrait" paperSize="9" scale="80" r:id="rId4"/>
  <headerFooter>
    <oddHeader xml:space="preserve">&amp;CExpediente 474.1950.16.5&amp;RPágina &amp;P+213  </oddHeader>
    <oddFooter>&amp;R&amp;8&amp;P/&amp;N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3073" r:id="rId1">
          <objectPr r:id="rId5">
            <anchor>
              <from>
                <xdr:col>0</xdr:col>
                <xdr:colOff>28575</xdr:colOff>
                <xdr:row>1</xdr:row>
                <xdr:rowOff>104775</xdr:rowOff>
              </from>
              <to>
                <xdr:col>8</xdr:col>
                <xdr:colOff>9525</xdr:colOff>
                <xdr:row>17</xdr:row>
                <xdr:rowOff>38100</xdr:rowOff>
              </to>
            </anchor>
          </objectPr>
        </oleObject>
      </mc:Choice>
      <mc:Fallback>
        <oleObject progId="Word.Document.12" shapeId="3073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CRISTIANO SILVA DOS REIS</cp:lastModifiedBy>
  <cp:lastPrinted>2018-07-05T12:53:41Z</cp:lastPrinted>
  <dcterms:created xsi:type="dcterms:W3CDTF">2016-07-15T22:05:59Z</dcterms:created>
  <dcterms:modified xsi:type="dcterms:W3CDTF">2018-07-31T18:33:29Z</dcterms:modified>
  <cp:category/>
  <cp:version/>
  <cp:contentType/>
  <cp:contentStatus/>
</cp:coreProperties>
</file>