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bookViews>
    <workbookView xWindow="240" yWindow="45" windowWidth="20730" windowHeight="10545" tabRatio="824" activeTab="0"/>
  </bookViews>
  <sheets>
    <sheet name="Cozinheiro 12h" sheetId="24" r:id="rId1"/>
    <sheet name="Auxiliar de Cozinha 12h" sheetId="25" r:id="rId2"/>
    <sheet name="Técnico de Nutrição 12h" sheetId="26" r:id="rId3"/>
    <sheet name="Supervisor 12h" sheetId="27" r:id="rId4"/>
    <sheet name="Cozinheiro 8h" sheetId="28" r:id="rId5"/>
    <sheet name="Auxiliar de Cozinha 8h" sheetId="29" r:id="rId6"/>
    <sheet name="Despenseiro 8h" sheetId="30" r:id="rId7"/>
    <sheet name="RESUMO" sheetId="21" r:id="rId8"/>
    <sheet name="postos" sheetId="1" state="hidden" r:id="rId9"/>
    <sheet name="Plan4" sheetId="14" state="hidden" r:id="rId10"/>
    <sheet name="Plan3" sheetId="3" state="hidden" r:id="rId11"/>
  </sheets>
  <definedNames>
    <definedName name="_xlnm.Print_Area" localSheetId="1">'Auxiliar de Cozinha 12h'!$A$1:$I$156</definedName>
    <definedName name="_xlnm.Print_Area" localSheetId="5">'Auxiliar de Cozinha 8h'!$A$1:$I$156</definedName>
    <definedName name="_xlnm.Print_Area" localSheetId="0">'Cozinheiro 12h'!$A$1:$I$156</definedName>
    <definedName name="_xlnm.Print_Area" localSheetId="4">'Cozinheiro 8h'!$A$1:$I$156</definedName>
    <definedName name="_xlnm.Print_Area" localSheetId="6">'Despenseiro 8h'!$A$1:$I$156</definedName>
    <definedName name="_xlnm.Print_Area" localSheetId="3">'Supervisor 12h'!$A$1:$I$158</definedName>
    <definedName name="_xlnm.Print_Area" localSheetId="2">'Técnico de Nutrição 12h'!$A$1:$I$155</definedName>
    <definedName name="MONA1" localSheetId="1">#REF!</definedName>
    <definedName name="MONA1" localSheetId="5">#REF!</definedName>
    <definedName name="MONA1" localSheetId="6">#REF!</definedName>
    <definedName name="MONA1" localSheetId="3">#REF!</definedName>
    <definedName name="MONA1" localSheetId="2">#REF!</definedName>
    <definedName name="MONA1">#REF!</definedName>
    <definedName name="MONA2" localSheetId="1">#REF!</definedName>
    <definedName name="MONA2" localSheetId="5">#REF!</definedName>
    <definedName name="MONA2" localSheetId="6">#REF!</definedName>
    <definedName name="MONA2" localSheetId="3">#REF!</definedName>
    <definedName name="MONA2" localSheetId="2">#REF!</definedName>
    <definedName name="MONA2">#REF!</definedName>
    <definedName name="MONA3" localSheetId="1">#REF!</definedName>
    <definedName name="MONA3" localSheetId="5">#REF!</definedName>
    <definedName name="MONA3" localSheetId="6">#REF!</definedName>
    <definedName name="MONA3" localSheetId="3">#REF!</definedName>
    <definedName name="MONA3" localSheetId="2">#REF!</definedName>
    <definedName name="MONA3">#REF!</definedName>
    <definedName name="MONA4" localSheetId="1">#REF!</definedName>
    <definedName name="MONA4" localSheetId="5">#REF!</definedName>
    <definedName name="MONA4" localSheetId="6">#REF!</definedName>
    <definedName name="MONA4" localSheetId="3">#REF!</definedName>
    <definedName name="MONA4" localSheetId="2">#REF!</definedName>
    <definedName name="MONA4">#REF!</definedName>
    <definedName name="MONA5" localSheetId="1">#REF!</definedName>
    <definedName name="MONA5" localSheetId="5">#REF!</definedName>
    <definedName name="MONA5" localSheetId="6">#REF!</definedName>
    <definedName name="MONA5" localSheetId="3">#REF!</definedName>
    <definedName name="MONA5" localSheetId="2">#REF!</definedName>
    <definedName name="MONA5">#REF!</definedName>
    <definedName name="MONA6" localSheetId="1">#REF!</definedName>
    <definedName name="MONA6" localSheetId="5">#REF!</definedName>
    <definedName name="MONA6" localSheetId="6">#REF!</definedName>
    <definedName name="MONA6" localSheetId="3">#REF!</definedName>
    <definedName name="MONA6" localSheetId="2">#REF!</definedName>
    <definedName name="MONA6">#REF!</definedName>
    <definedName name="MONA7" localSheetId="1">#REF!</definedName>
    <definedName name="MONA7" localSheetId="5">#REF!</definedName>
    <definedName name="MONA7" localSheetId="6">#REF!</definedName>
    <definedName name="MONA7" localSheetId="3">#REF!</definedName>
    <definedName name="MONA7" localSheetId="2">#REF!</definedName>
    <definedName name="MONA7">#REF!</definedName>
    <definedName name="MONA8">#REF!</definedName>
    <definedName name="MONB1" localSheetId="1">#REF!</definedName>
    <definedName name="MONB1" localSheetId="5">#REF!</definedName>
    <definedName name="MONB1" localSheetId="6">#REF!</definedName>
    <definedName name="MONB1" localSheetId="3">#REF!</definedName>
    <definedName name="MONB1" localSheetId="2">#REF!</definedName>
    <definedName name="MONB1">#REF!</definedName>
    <definedName name="MONB2" localSheetId="1">#REF!</definedName>
    <definedName name="MONB2" localSheetId="5">#REF!</definedName>
    <definedName name="MONB2" localSheetId="6">#REF!</definedName>
    <definedName name="MONB2" localSheetId="3">#REF!</definedName>
    <definedName name="MONB2" localSheetId="2">#REF!</definedName>
    <definedName name="MONB2">#REF!</definedName>
    <definedName name="MONB3" localSheetId="1">#REF!</definedName>
    <definedName name="MONB3" localSheetId="5">#REF!</definedName>
    <definedName name="MONB3" localSheetId="6">#REF!</definedName>
    <definedName name="MONB3" localSheetId="3">#REF!</definedName>
    <definedName name="MONB3" localSheetId="2">#REF!</definedName>
    <definedName name="MONB3">#REF!</definedName>
    <definedName name="MONB4" localSheetId="1">#REF!</definedName>
    <definedName name="MONB4" localSheetId="5">#REF!</definedName>
    <definedName name="MONB4" localSheetId="6">#REF!</definedName>
    <definedName name="MONB4" localSheetId="3">#REF!</definedName>
    <definedName name="MONB4" localSheetId="2">#REF!</definedName>
    <definedName name="MONB4">#REF!</definedName>
    <definedName name="MONB5" localSheetId="1">#REF!</definedName>
    <definedName name="MONB5" localSheetId="5">#REF!</definedName>
    <definedName name="MONB5" localSheetId="6">#REF!</definedName>
    <definedName name="MONB5" localSheetId="3">#REF!</definedName>
    <definedName name="MONB5" localSheetId="2">#REF!</definedName>
    <definedName name="MONB5">#REF!</definedName>
    <definedName name="MONB6" localSheetId="1">#REF!</definedName>
    <definedName name="MONB6" localSheetId="5">#REF!</definedName>
    <definedName name="MONB6" localSheetId="6">#REF!</definedName>
    <definedName name="MONB6" localSheetId="3">#REF!</definedName>
    <definedName name="MONB6" localSheetId="2">#REF!</definedName>
    <definedName name="MONB6">#REF!</definedName>
    <definedName name="MONB7" localSheetId="1">#REF!</definedName>
    <definedName name="MONB7" localSheetId="5">#REF!</definedName>
    <definedName name="MONB7" localSheetId="6">#REF!</definedName>
    <definedName name="MONB7" localSheetId="3">#REF!</definedName>
    <definedName name="MONB7" localSheetId="2">#REF!</definedName>
    <definedName name="MONB7">#REF!</definedName>
    <definedName name="MONB8">#REF!</definedName>
    <definedName name="MONC1" localSheetId="1">#REF!</definedName>
    <definedName name="MONC1" localSheetId="5">#REF!</definedName>
    <definedName name="MONC1" localSheetId="6">#REF!</definedName>
    <definedName name="MONC1" localSheetId="3">#REF!</definedName>
    <definedName name="MONC1" localSheetId="2">#REF!</definedName>
    <definedName name="MONC1">#REF!</definedName>
    <definedName name="MONC2" localSheetId="1">#REF!</definedName>
    <definedName name="MONC2" localSheetId="5">#REF!</definedName>
    <definedName name="MONC2" localSheetId="6">#REF!</definedName>
    <definedName name="MONC2" localSheetId="3">#REF!</definedName>
    <definedName name="MONC2" localSheetId="2">#REF!</definedName>
    <definedName name="MONC2">#REF!</definedName>
    <definedName name="MONC3" localSheetId="1">#REF!</definedName>
    <definedName name="MONC3" localSheetId="5">#REF!</definedName>
    <definedName name="MONC3" localSheetId="6">#REF!</definedName>
    <definedName name="MONC3" localSheetId="3">#REF!</definedName>
    <definedName name="MONC3" localSheetId="2">#REF!</definedName>
    <definedName name="MONC3">#REF!</definedName>
    <definedName name="MONC4" localSheetId="1">#REF!</definedName>
    <definedName name="MONC4" localSheetId="5">#REF!</definedName>
    <definedName name="MONC4" localSheetId="6">#REF!</definedName>
    <definedName name="MONC4" localSheetId="3">#REF!</definedName>
    <definedName name="MONC4" localSheetId="2">#REF!</definedName>
    <definedName name="MONC4">#REF!</definedName>
    <definedName name="MONC5" localSheetId="1">#REF!</definedName>
    <definedName name="MONC5" localSheetId="5">#REF!</definedName>
    <definedName name="MONC5" localSheetId="6">#REF!</definedName>
    <definedName name="MONC5" localSheetId="3">#REF!</definedName>
    <definedName name="MONC5" localSheetId="2">#REF!</definedName>
    <definedName name="MONC5">#REF!</definedName>
    <definedName name="MONC6" localSheetId="1">#REF!</definedName>
    <definedName name="MONC6" localSheetId="5">#REF!</definedName>
    <definedName name="MONC6" localSheetId="6">#REF!</definedName>
    <definedName name="MONC6" localSheetId="3">#REF!</definedName>
    <definedName name="MONC6" localSheetId="2">#REF!</definedName>
    <definedName name="MONC6">#REF!</definedName>
    <definedName name="MONC7" localSheetId="1">#REF!</definedName>
    <definedName name="MONC7" localSheetId="5">#REF!</definedName>
    <definedName name="MONC7" localSheetId="6">#REF!</definedName>
    <definedName name="MONC7" localSheetId="3">#REF!</definedName>
    <definedName name="MONC7" localSheetId="2">#REF!</definedName>
    <definedName name="MONC7">#REF!</definedName>
    <definedName name="MONC8">#REF!</definedName>
    <definedName name="REMUNERACAO1" localSheetId="1">#REF!</definedName>
    <definedName name="REMUNERACAO1" localSheetId="5">#REF!</definedName>
    <definedName name="REMUNERACAO1" localSheetId="6">#REF!</definedName>
    <definedName name="REMUNERACAO1" localSheetId="3">#REF!</definedName>
    <definedName name="REMUNERACAO1" localSheetId="2">#REF!</definedName>
    <definedName name="REMUNERACAO1">#REF!</definedName>
    <definedName name="REMUNERACAO2" localSheetId="1">#REF!</definedName>
    <definedName name="REMUNERACAO2" localSheetId="5">#REF!</definedName>
    <definedName name="REMUNERACAO2" localSheetId="6">#REF!</definedName>
    <definedName name="REMUNERACAO2" localSheetId="3">#REF!</definedName>
    <definedName name="REMUNERACAO2" localSheetId="2">#REF!</definedName>
    <definedName name="REMUNERACAO2">#REF!</definedName>
    <definedName name="REMUNERACAO3" localSheetId="1">#REF!</definedName>
    <definedName name="REMUNERACAO3" localSheetId="5">#REF!</definedName>
    <definedName name="REMUNERACAO3" localSheetId="6">#REF!</definedName>
    <definedName name="REMUNERACAO3" localSheetId="3">#REF!</definedName>
    <definedName name="REMUNERACAO3" localSheetId="2">#REF!</definedName>
    <definedName name="REMUNERACAO3">#REF!</definedName>
    <definedName name="REMUNERACAO4" localSheetId="1">#REF!</definedName>
    <definedName name="REMUNERACAO4" localSheetId="5">#REF!</definedName>
    <definedName name="REMUNERACAO4" localSheetId="6">#REF!</definedName>
    <definedName name="REMUNERACAO4" localSheetId="3">#REF!</definedName>
    <definedName name="REMUNERACAO4" localSheetId="2">#REF!</definedName>
    <definedName name="REMUNERACAO4">#REF!</definedName>
    <definedName name="REMUNERACAO5" localSheetId="1">#REF!</definedName>
    <definedName name="REMUNERACAO5" localSheetId="5">#REF!</definedName>
    <definedName name="REMUNERACAO5" localSheetId="6">#REF!</definedName>
    <definedName name="REMUNERACAO5" localSheetId="3">#REF!</definedName>
    <definedName name="REMUNERACAO5" localSheetId="2">#REF!</definedName>
    <definedName name="REMUNERACAO5">#REF!</definedName>
    <definedName name="REMUNERACAO6" localSheetId="1">#REF!</definedName>
    <definedName name="REMUNERACAO6" localSheetId="5">#REF!</definedName>
    <definedName name="REMUNERACAO6" localSheetId="6">#REF!</definedName>
    <definedName name="REMUNERACAO6" localSheetId="3">#REF!</definedName>
    <definedName name="REMUNERACAO6" localSheetId="2">#REF!</definedName>
    <definedName name="REMUNERACAO6">#REF!</definedName>
    <definedName name="REMUNERACAO7" localSheetId="1">#REF!</definedName>
    <definedName name="REMUNERACAO7" localSheetId="5">#REF!</definedName>
    <definedName name="REMUNERACAO7" localSheetId="6">#REF!</definedName>
    <definedName name="REMUNERACAO7" localSheetId="3">#REF!</definedName>
    <definedName name="REMUNERACAO7" localSheetId="2">#REF!</definedName>
    <definedName name="REMUNERACAO7">#REF!</definedName>
    <definedName name="REMUNERACAO8">#REF!</definedName>
  </definedNames>
  <calcPr calcId="162913"/>
</workbook>
</file>

<file path=xl/comments1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Calibri"/>
            <family val="2"/>
            <scheme val="minor"/>
          </rPr>
          <t>Conforme Art. 21 Caput, da Lei Compl 7/73 de Porto Alegre.</t>
        </r>
      </text>
    </comment>
    <comment ref="B131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2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Calibri"/>
            <family val="2"/>
            <scheme val="minor"/>
          </rPr>
          <t>Conforme Art. 21 Caput, da Lei Compl 7/73 de Porto Alegre.</t>
        </r>
      </text>
    </comment>
    <comment ref="B131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3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Calibri"/>
            <family val="2"/>
            <scheme val="minor"/>
          </rPr>
          <t>Conforme Art. 21 Caput, da Lei Compl 7/73 de Porto Alegre.</t>
        </r>
      </text>
    </comment>
    <comment ref="B130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4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Calibri"/>
            <family val="2"/>
            <scheme val="minor"/>
          </rPr>
          <t>Conforme Art. 21 Caput, da Lei Compl 7/73 de Porto Alegre.</t>
        </r>
      </text>
    </comment>
    <comment ref="B133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5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Calibri"/>
            <family val="2"/>
            <scheme val="minor"/>
          </rPr>
          <t>Conforme Art. 21 Caput, da Lei Compl 7/73 de Porto Alegre.</t>
        </r>
      </text>
    </comment>
    <comment ref="B131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6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Calibri"/>
            <family val="2"/>
            <scheme val="minor"/>
          </rPr>
          <t>Conforme Art. 21 Caput, da Lei Compl 7/73 de Porto Alegre.</t>
        </r>
      </text>
    </comment>
    <comment ref="B131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7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Calibri"/>
            <family val="2"/>
            <scheme val="minor"/>
          </rPr>
          <t>Conforme Art. 21 Caput, da Lei Compl 7/73 de Porto Alegre.</t>
        </r>
      </text>
    </comment>
    <comment ref="B131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sharedStrings.xml><?xml version="1.0" encoding="utf-8"?>
<sst xmlns="http://schemas.openxmlformats.org/spreadsheetml/2006/main" count="1705" uniqueCount="246">
  <si>
    <t xml:space="preserve">Técnico Eletrônico  </t>
  </si>
  <si>
    <t xml:space="preserve"> Eletricista</t>
  </si>
  <si>
    <t>Hidráulico</t>
  </si>
  <si>
    <t>Pedreiro</t>
  </si>
  <si>
    <t>Carpinteiro</t>
  </si>
  <si>
    <t>Marceneiro</t>
  </si>
  <si>
    <t xml:space="preserve">Serralheiro  </t>
  </si>
  <si>
    <t xml:space="preserve">Pintor  </t>
  </si>
  <si>
    <t>Vidraceiro</t>
  </si>
  <si>
    <t>Servente de Manutenção</t>
  </si>
  <si>
    <t xml:space="preserve">Mecânico de Automóvel  </t>
  </si>
  <si>
    <t>Coordenador de Equipes de Manutenção</t>
  </si>
  <si>
    <t xml:space="preserve">Supervisor de Manutenção </t>
  </si>
  <si>
    <t>Nº postos</t>
  </si>
  <si>
    <t>Função</t>
  </si>
  <si>
    <t>PROCESSO:</t>
  </si>
  <si>
    <t>LICITAÇÃO/EDITAL</t>
  </si>
  <si>
    <t>ABERTURA:</t>
  </si>
  <si>
    <t>INSALUBRIDADE</t>
  </si>
  <si>
    <t>Médio</t>
  </si>
  <si>
    <t>Nº Empregado</t>
  </si>
  <si>
    <t>Máximo</t>
  </si>
  <si>
    <t>Salário Normativo CCT</t>
  </si>
  <si>
    <t>ISSQN</t>
  </si>
  <si>
    <t>PORTO ALEGRE</t>
  </si>
  <si>
    <t>Alíquota</t>
  </si>
  <si>
    <t>Vr. Unitário</t>
  </si>
  <si>
    <t>Dias</t>
  </si>
  <si>
    <t>VT p/dia</t>
  </si>
  <si>
    <t>Desconto</t>
  </si>
  <si>
    <t>CCT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</si>
  <si>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</si>
  <si>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</si>
  <si>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</si>
  <si>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</si>
  <si>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</si>
  <si>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</si>
  <si>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</si>
  <si>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</si>
  <si>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t>Total de Remuneração</t>
  </si>
  <si>
    <t>II</t>
  </si>
  <si>
    <t>Encargos Sociais - Grupo II: Obrigações Sociais</t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</si>
  <si>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</si>
  <si>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</si>
  <si>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</si>
  <si>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</si>
  <si>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</si>
  <si>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theme="1"/>
        <rFont val="Calibri"/>
        <family val="2"/>
        <scheme val="minor"/>
      </rPr>
      <t xml:space="preserve"> (3)</t>
    </r>
  </si>
  <si>
    <t>LICENÇA MATERNIDADE</t>
  </si>
  <si>
    <t>LICENÇA PATERNIDADE</t>
  </si>
  <si>
    <r>
      <t xml:space="preserve">FALTAS LEGAIS </t>
    </r>
    <r>
      <rPr>
        <vertAlign val="superscript"/>
        <sz val="8"/>
        <color theme="1"/>
        <rFont val="Calibri"/>
        <family val="2"/>
        <scheme val="minor"/>
      </rPr>
      <t>(4)</t>
    </r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</si>
  <si>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</si>
  <si>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</si>
  <si>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</si>
  <si>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</si>
  <si>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</si>
  <si>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</si>
  <si>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</si>
  <si>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</si>
  <si>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</si>
  <si>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</si>
  <si>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</si>
  <si>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</si>
  <si>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</si>
  <si>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</si>
  <si>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</si>
  <si>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</si>
  <si>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</si>
  <si>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</si>
  <si>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</si>
  <si>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</si>
  <si>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</si>
  <si>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</si>
  <si>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</si>
  <si>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</si>
  <si>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</si>
  <si>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</si>
  <si>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</si>
  <si>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</si>
  <si>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</si>
  <si>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</si>
  <si>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</si>
  <si>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</si>
  <si>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MONTANTE B</t>
  </si>
  <si>
    <t>Despesas Diretas</t>
  </si>
  <si>
    <r>
      <t xml:space="preserve">Transporte </t>
    </r>
    <r>
      <rPr>
        <vertAlign val="superscript"/>
        <sz val="8"/>
        <color theme="1"/>
        <rFont val="Calibri"/>
        <family val="2"/>
        <scheme val="minor"/>
      </rPr>
      <t xml:space="preserve">(5) </t>
    </r>
  </si>
  <si>
    <t>Seguro de vida</t>
  </si>
  <si>
    <r>
      <t>Mobilização</t>
    </r>
    <r>
      <rPr>
        <vertAlign val="superscript"/>
        <sz val="8"/>
        <color theme="1"/>
        <rFont val="Calibri"/>
        <family val="2"/>
        <scheme val="minor"/>
      </rPr>
      <t xml:space="preserve"> (6)</t>
    </r>
  </si>
  <si>
    <t>Outros (especificar)</t>
  </si>
  <si>
    <t>Total de Despesas Diretas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</si>
  <si>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</si>
  <si>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</si>
  <si>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</si>
  <si>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</si>
  <si>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</si>
  <si>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</si>
  <si>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Total Montante A</t>
  </si>
  <si>
    <t>Base de Cálculo</t>
  </si>
  <si>
    <t>Despesas Indiretas</t>
  </si>
  <si>
    <t>Seguros</t>
  </si>
  <si>
    <t>Total de Despesas Indiretas</t>
  </si>
  <si>
    <t>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</si>
  <si>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</si>
  <si>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</si>
  <si>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</si>
  <si>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t>PIS</t>
  </si>
  <si>
    <t>COFINS</t>
  </si>
  <si>
    <r>
      <t xml:space="preserve">SIMPLES </t>
    </r>
    <r>
      <rPr>
        <vertAlign val="superscript"/>
        <sz val="8"/>
        <color theme="1"/>
        <rFont val="Calibri"/>
        <family val="2"/>
        <scheme val="minor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</si>
  <si>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</si>
  <si>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</si>
  <si>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</si>
  <si>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</si>
  <si>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</si>
  <si>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</si>
  <si>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</si>
  <si>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</si>
  <si>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</si>
  <si>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</si>
  <si>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</si>
  <si>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</si>
  <si>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OUTRO</t>
  </si>
  <si>
    <t>(*)</t>
  </si>
  <si>
    <t>TOTAL</t>
  </si>
  <si>
    <t>TOTAL DO MONTANTE C</t>
  </si>
  <si>
    <t>QUADRO RESUMO</t>
  </si>
  <si>
    <t>Encargos Sociais (II + III + IV + V)</t>
  </si>
  <si>
    <t xml:space="preserve">Total do Montante A </t>
  </si>
  <si>
    <t xml:space="preserve">Total do Montante B 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</si>
  <si>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</si>
  <si>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</si>
  <si>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</si>
  <si>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</si>
  <si>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</si>
  <si>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SINTEC/SINDIMETAL</t>
  </si>
  <si>
    <t>SINDUSCON ELETRICISTA</t>
  </si>
  <si>
    <t>SINDUSCON CONSTRUCAO CIVIL</t>
  </si>
  <si>
    <t>CONVENCAO</t>
  </si>
  <si>
    <t>220 HR</t>
  </si>
  <si>
    <t>REG TEM</t>
  </si>
  <si>
    <t>Vale refeicao</t>
  </si>
  <si>
    <t>SINTEC</t>
  </si>
  <si>
    <t>POSTO</t>
  </si>
  <si>
    <t>MENSAL</t>
  </si>
  <si>
    <t>ANUAL</t>
  </si>
  <si>
    <t>LIMITE QUADRO I</t>
  </si>
  <si>
    <t>Resumo das PLANILHAS DE CUSTO E FORMACAO DE PRECOS</t>
  </si>
  <si>
    <t>Auxiliar de Serviços Gerais/Produção</t>
  </si>
  <si>
    <t>Técnico Telefonia</t>
  </si>
  <si>
    <t>Técnico Climatização  e refrigeração</t>
  </si>
  <si>
    <t>SPI</t>
  </si>
  <si>
    <t>RS002254/2016</t>
  </si>
  <si>
    <t>Periculosidade 30%: CLT § 1º de seu Art. 193 - Eletricista</t>
  </si>
  <si>
    <t>RS002619/2016</t>
  </si>
  <si>
    <t>Quadro resumo valores</t>
  </si>
  <si>
    <t>Expediente</t>
  </si>
  <si>
    <t>Horas semanal</t>
  </si>
  <si>
    <t>Postos</t>
  </si>
  <si>
    <t>Insalub</t>
  </si>
  <si>
    <t>Remuneracao</t>
  </si>
  <si>
    <t>Limite despesas diretas</t>
  </si>
  <si>
    <t>Montante C</t>
  </si>
  <si>
    <t>Total A+B+C</t>
  </si>
  <si>
    <t>Total mensal</t>
  </si>
  <si>
    <t>Renato Coelho Caierão   -  ID 183537801</t>
  </si>
  <si>
    <t>Diretor Deplan/Celic, em  25/10/2016</t>
  </si>
  <si>
    <t>VA p/dia</t>
  </si>
  <si>
    <t>Dias por mês</t>
  </si>
  <si>
    <t>TOTAL DO MONTANTE A (I + II + III+ IV + V +VI)</t>
  </si>
  <si>
    <t>Total do Lucro</t>
  </si>
  <si>
    <t>Coeficiente L. Real</t>
  </si>
  <si>
    <t>Coeficiente L. Presumido</t>
  </si>
  <si>
    <t>RS02799/2016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</si>
  <si>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</si>
  <si>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Materiais/Equipamentos</t>
  </si>
  <si>
    <t>LIMITE QUADRO I (Despesas Diretas) sobre Montante A (exceto Vale-transporte), conforme alíneas "b.2" e "b.3", Inc. II, art. 7º, do Decreto 52.768/2015: 10% SEM MATERIAIS/EQUIPAMENTOS; 20% COM MATERIAIS/EQUIPAMENTOS</t>
  </si>
  <si>
    <t>Remuneração (I)</t>
  </si>
  <si>
    <t>Demais Custos realtivos a Norma Coletiva ou Disposições Legais (VI)</t>
  </si>
  <si>
    <t>Despesas Diretas (I)</t>
  </si>
  <si>
    <t>Despesas Indiretas (II)</t>
  </si>
  <si>
    <t>Lucro (III)</t>
  </si>
  <si>
    <t>Tributos (I)</t>
  </si>
  <si>
    <t>Subtotal</t>
  </si>
  <si>
    <t>Auxílio Alimentação - não há previsão na CCT.</t>
  </si>
  <si>
    <t>Resumo Preço de Referência Mensal</t>
  </si>
  <si>
    <t>Valor Total</t>
  </si>
  <si>
    <r>
      <t xml:space="preserve">PLANILHA DE CUSTOS E FORMAÇÃO DE PREÇOS DE SERVIÇOS CONTINUADOS </t>
    </r>
    <r>
      <rPr>
        <b/>
        <u val="single"/>
        <sz val="10"/>
        <color rgb="FFFF0000"/>
        <rFont val="Calibri"/>
        <family val="2"/>
        <scheme val="minor"/>
      </rPr>
      <t>COM DEDICAÇÃO EXCLUSIVA</t>
    </r>
    <r>
      <rPr>
        <b/>
        <sz val="8"/>
        <color theme="1"/>
        <rFont val="Calibri"/>
        <family val="2"/>
        <scheme val="minor"/>
      </rPr>
      <t xml:space="preserve"> DE MÃO DE OBRA (ANEXO III - DECRETOS 52.768 de 15.12.2015 e 52.823 de 22.12.2015)</t>
    </r>
  </si>
  <si>
    <t>Categoria/Posto de Trabalho-CBO</t>
  </si>
  <si>
    <t>Quantidade de HORAS/MÊS</t>
  </si>
  <si>
    <t>Regime de trabalho:</t>
  </si>
  <si>
    <t>SINDICATO/ENTIDADE DE CLASSE</t>
  </si>
  <si>
    <t>SINDASSEIO</t>
  </si>
  <si>
    <t>Origem do salário</t>
  </si>
  <si>
    <t>Outras observações:</t>
  </si>
  <si>
    <t>Porto Alegre</t>
  </si>
  <si>
    <t>SEEAC
SINDASSEIO</t>
  </si>
  <si>
    <r>
      <t xml:space="preserve">Adicional Noturno 20% </t>
    </r>
    <r>
      <rPr>
        <b/>
        <sz val="5"/>
        <color theme="1"/>
        <rFont val="Calibri"/>
        <family val="2"/>
        <scheme val="minor"/>
      </rPr>
      <t>(Ver súmula 60 TST)</t>
    </r>
  </si>
  <si>
    <r>
      <t xml:space="preserve">Adicional Periculosidade 30% </t>
    </r>
    <r>
      <rPr>
        <b/>
        <sz val="5"/>
        <color theme="1"/>
        <rFont val="Calibri"/>
        <family val="2"/>
        <scheme val="minor"/>
      </rPr>
      <t>(Ver súmulas 364, 132 e 191 do TST)</t>
    </r>
  </si>
  <si>
    <r>
      <t xml:space="preserve">INSS </t>
    </r>
    <r>
      <rPr>
        <b/>
        <sz val="5"/>
        <color theme="1"/>
        <rFont val="Calibri"/>
        <family val="2"/>
        <scheme val="minor"/>
      </rPr>
      <t>(art. 22, inc. I, Lei nº 8.212/91)</t>
    </r>
  </si>
  <si>
    <r>
      <t xml:space="preserve">SESI ou SESC </t>
    </r>
    <r>
      <rPr>
        <b/>
        <sz val="5"/>
        <color theme="1"/>
        <rFont val="Calibri"/>
        <family val="2"/>
        <scheme val="minor"/>
      </rPr>
      <t>(art. 30, Lei nº 8.036/90)</t>
    </r>
  </si>
  <si>
    <r>
      <t xml:space="preserve">SENAI ou SENAC </t>
    </r>
    <r>
      <rPr>
        <b/>
        <sz val="5"/>
        <color theme="1"/>
        <rFont val="Calibri"/>
        <family val="2"/>
        <scheme val="minor"/>
      </rPr>
      <t>(Decreto-Lei nº 2.318/86)</t>
    </r>
  </si>
  <si>
    <r>
      <t xml:space="preserve">INCRA </t>
    </r>
    <r>
      <rPr>
        <b/>
        <sz val="5"/>
        <color theme="1"/>
        <rFont val="Calibri"/>
        <family val="2"/>
        <scheme val="minor"/>
      </rPr>
      <t>(art. 15I, Lei Complementar nº 011/71)</t>
    </r>
  </si>
  <si>
    <r>
      <t xml:space="preserve">SALÁRIO EDUCAÇÃO </t>
    </r>
    <r>
      <rPr>
        <b/>
        <sz val="5"/>
        <color theme="1"/>
        <rFont val="Calibri"/>
        <family val="2"/>
        <scheme val="minor"/>
      </rPr>
      <t>(art. , inc. I, Decreto nº 87.043/82)</t>
    </r>
  </si>
  <si>
    <r>
      <t>FGTS</t>
    </r>
    <r>
      <rPr>
        <b/>
        <sz val="5"/>
        <color theme="1"/>
        <rFont val="Calibri"/>
        <family val="2"/>
        <scheme val="minor"/>
      </rPr>
      <t xml:space="preserve"> (art. 15, Lei nº 8.036/90)</t>
    </r>
  </si>
  <si>
    <r>
      <t xml:space="preserve">SEG. ACIDENTE DO TRABALHO 91%, 2% e 3% </t>
    </r>
    <r>
      <rPr>
        <b/>
        <sz val="5"/>
        <color theme="1"/>
        <rFont val="Calibri"/>
        <family val="2"/>
        <scheme val="minor"/>
      </rPr>
      <t>(art. 22, inc. II, alíneas "b" e "c", da Lei nº 8.212/91)</t>
    </r>
  </si>
  <si>
    <r>
      <t xml:space="preserve">SEBRAE </t>
    </r>
    <r>
      <rPr>
        <b/>
        <sz val="5"/>
        <color theme="1"/>
        <rFont val="Calibri"/>
        <family val="2"/>
        <scheme val="minor"/>
      </rPr>
      <t>(§ 3º, art. 8º, Lei nº 8.029/90)</t>
    </r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</si>
  <si>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</si>
  <si>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r>
      <t xml:space="preserve">Tributos </t>
    </r>
    <r>
      <rPr>
        <b/>
        <vertAlign val="superscript"/>
        <sz val="10"/>
        <color theme="1"/>
        <rFont val="Calibri"/>
        <family val="2"/>
        <scheme val="minor"/>
      </rPr>
      <t>(7)</t>
    </r>
  </si>
  <si>
    <t>CCT MTE RS000012/2018</t>
  </si>
  <si>
    <t>Tarifa Transporte - Cláusula 21ª</t>
  </si>
  <si>
    <t>Auxilio Alimentação - Cláusula 19ª</t>
  </si>
  <si>
    <t xml:space="preserve">Plano Benefício Social Familiar - Cláusula 22ª </t>
  </si>
  <si>
    <r>
      <t xml:space="preserve">Adicional Insalubridade 20% </t>
    </r>
    <r>
      <rPr>
        <b/>
        <sz val="8"/>
        <color theme="1"/>
        <rFont val="Calibri"/>
        <family val="2"/>
        <scheme val="minor"/>
      </rPr>
      <t>(</t>
    </r>
    <r>
      <rPr>
        <b/>
        <sz val="5"/>
        <color theme="1"/>
        <rFont val="Calibri"/>
        <family val="2"/>
        <scheme val="minor"/>
      </rPr>
      <t>Ver súmula 228 e 139 TST) Cláusula 18ª CCT SINDASSEIO-RS Alíneas A ou B</t>
    </r>
  </si>
  <si>
    <r>
      <t xml:space="preserve">Adicional Insalubridade 40% </t>
    </r>
    <r>
      <rPr>
        <b/>
        <sz val="8"/>
        <color theme="1"/>
        <rFont val="Calibri"/>
        <family val="2"/>
        <scheme val="minor"/>
      </rPr>
      <t>(</t>
    </r>
    <r>
      <rPr>
        <b/>
        <sz val="5"/>
        <color theme="1"/>
        <rFont val="Calibri"/>
        <family val="2"/>
        <scheme val="minor"/>
      </rPr>
      <t>Ver súmula 228 e 139 TST) Cláusula 18ª CCT SINDASSEIO-RS Alínea C</t>
    </r>
  </si>
  <si>
    <t>Auxílio alimentação Cláusula 19ª  CCT</t>
  </si>
  <si>
    <t>Vale-Transporte- Cláusula 21ª CCT</t>
  </si>
  <si>
    <t>Outros - Plano de Benefício Social Familiar - Cláusula 22ª CCT</t>
  </si>
  <si>
    <t>Demais Custos CCT</t>
  </si>
  <si>
    <t>Despesas Admnistrativas</t>
  </si>
  <si>
    <t>17/2000-0140343-0</t>
  </si>
  <si>
    <t>Cozinheiro</t>
  </si>
  <si>
    <t>12X36 - Segunda a domingo inclusive feriados</t>
  </si>
  <si>
    <t>Auxiliar de Cozinha</t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</si>
  <si>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</si>
  <si>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r>
      <t>Coef SIMPLES</t>
    </r>
    <r>
      <rPr>
        <i/>
        <vertAlign val="superscript"/>
        <sz val="6"/>
        <color theme="1"/>
        <rFont val="Calibri"/>
        <family val="2"/>
        <scheme val="minor"/>
      </rPr>
      <t xml:space="preserve"> (*)</t>
    </r>
  </si>
  <si>
    <t>Segunda faixa: Receita Bruta em 12 meses De 180.000,01 a 360.000,00- Alíquota de 9,00%</t>
  </si>
  <si>
    <t>CCT MTE RS002438/2017</t>
  </si>
  <si>
    <t>Técnico de Nutrição (Técnico industrial de nível médio)</t>
  </si>
  <si>
    <t xml:space="preserve">Outros </t>
  </si>
  <si>
    <t xml:space="preserve">Tarifa Transporte </t>
  </si>
  <si>
    <t>Auxílio alimentação</t>
  </si>
  <si>
    <t>Vale-transporte</t>
  </si>
  <si>
    <t>Supervisor (Formação de cozinheiro com função de supervisor)</t>
  </si>
  <si>
    <t>Adicional Supervisor (IN 02/2008 MPOG SLTI)</t>
  </si>
  <si>
    <t>Função SUPERVISOR</t>
  </si>
  <si>
    <t>Segunda a Sexta - 8 horas por dia</t>
  </si>
  <si>
    <t>Despenseiro (Auxiliar nos Serviçoes de Alimentação)</t>
  </si>
  <si>
    <t>Jornada</t>
  </si>
  <si>
    <t>Auxiliar de cozinha</t>
  </si>
  <si>
    <t>Supervisor</t>
  </si>
  <si>
    <t>Técnico de nutrição</t>
  </si>
  <si>
    <t>Despenseiro</t>
  </si>
  <si>
    <t>12 horas diárias</t>
  </si>
  <si>
    <t>8 horas diárias</t>
  </si>
  <si>
    <t>-</t>
  </si>
  <si>
    <t>Despesas Administrativas</t>
  </si>
  <si>
    <r>
      <t xml:space="preserve">REGIME DE TRIBUTAÇÃO: </t>
    </r>
    <r>
      <rPr>
        <b/>
        <sz val="14"/>
        <color rgb="FFFF0000"/>
        <rFont val="Calibri"/>
        <family val="2"/>
        <scheme val="minor"/>
      </rPr>
      <t>LUCRO PRESUMIDO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</si>
</sst>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164" formatCode="0.0000%"/>
    <numFmt numFmtId="165" formatCode="0.0%"/>
    <numFmt numFmtId="166" formatCode="&quot;R$&quot;\ #,##0.00"/>
    <numFmt numFmtId="167" formatCode="0.0000000%"/>
    <numFmt numFmtId="168" formatCode="000000&quot;-&quot;0000&quot;/&quot;00&quot;.&quot;0"/>
    <numFmt numFmtId="169" formatCode="0.0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vertAlign val="superscript"/>
      <sz val="6"/>
      <color theme="1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Segoe U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9" fillId="0" borderId="0" applyNumberFormat="0" applyFill="0" applyBorder="0">
      <alignment/>
      <protection locked="0"/>
    </xf>
  </cellStyleXfs>
  <cellXfs count="251">
    <xf numFmtId="0" fontId="0" fillId="0" borderId="0" xfId="0"/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9" fontId="3" fillId="5" borderId="2" xfId="0" applyNumberFormat="1" applyFont="1" applyFill="1" applyBorder="1" applyAlignment="1" quotePrefix="1">
      <alignment horizontal="center" vertical="center" wrapText="1"/>
    </xf>
    <xf numFmtId="2" fontId="3" fillId="6" borderId="2" xfId="0" applyNumberFormat="1" applyFont="1" applyFill="1" applyBorder="1" applyAlignment="1" quotePrefix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7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166" fontId="2" fillId="0" borderId="0" xfId="0" applyNumberFormat="1" applyFont="1" applyFill="1" applyAlignment="1">
      <alignment vertical="top"/>
    </xf>
    <xf numFmtId="9" fontId="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166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1" fontId="5" fillId="0" borderId="0" xfId="0" applyNumberFormat="1" applyFont="1" applyFill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vertical="top"/>
    </xf>
    <xf numFmtId="166" fontId="2" fillId="0" borderId="4" xfId="0" applyNumberFormat="1" applyFont="1" applyFill="1" applyBorder="1" applyAlignment="1">
      <alignment vertical="top"/>
    </xf>
    <xf numFmtId="9" fontId="2" fillId="0" borderId="4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justify" vertical="top"/>
    </xf>
    <xf numFmtId="167" fontId="5" fillId="0" borderId="8" xfId="0" applyNumberFormat="1" applyFont="1" applyFill="1" applyBorder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9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9" fontId="2" fillId="0" borderId="2" xfId="21" applyFont="1" applyBorder="1" applyAlignment="1">
      <alignment horizontal="center"/>
    </xf>
    <xf numFmtId="44" fontId="2" fillId="0" borderId="2" xfId="20" applyFont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4" fontId="2" fillId="2" borderId="0" xfId="0" applyNumberFormat="1" applyFont="1" applyFill="1"/>
    <xf numFmtId="44" fontId="8" fillId="0" borderId="0" xfId="0" applyNumberFormat="1" applyFont="1"/>
    <xf numFmtId="4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/>
    <xf numFmtId="44" fontId="8" fillId="0" borderId="0" xfId="20" applyFont="1"/>
    <xf numFmtId="0" fontId="9" fillId="0" borderId="0" xfId="0" applyFont="1" applyAlignment="1">
      <alignment horizontal="left" indent="15"/>
    </xf>
    <xf numFmtId="49" fontId="4" fillId="6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4" fontId="13" fillId="6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 quotePrefix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 quotePrefix="1">
      <alignment horizontal="center" vertical="center" wrapText="1"/>
    </xf>
    <xf numFmtId="10" fontId="16" fillId="4" borderId="2" xfId="0" applyNumberFormat="1" applyFont="1" applyFill="1" applyBorder="1" applyAlignment="1">
      <alignment horizontal="center" vertical="center" wrapText="1"/>
    </xf>
    <xf numFmtId="0" fontId="17" fillId="8" borderId="2" xfId="22" applyFont="1" applyFill="1" applyBorder="1" applyAlignment="1">
      <alignment horizontal="center"/>
      <protection/>
    </xf>
    <xf numFmtId="0" fontId="8" fillId="0" borderId="2" xfId="22" applyFont="1" applyBorder="1" applyAlignment="1">
      <alignment horizontal="left"/>
      <protection/>
    </xf>
    <xf numFmtId="0" fontId="8" fillId="0" borderId="2" xfId="22" applyFont="1" applyBorder="1" applyAlignment="1">
      <alignment horizontal="center"/>
      <protection/>
    </xf>
    <xf numFmtId="0" fontId="8" fillId="0" borderId="2" xfId="0" applyFont="1" applyBorder="1" applyAlignment="1">
      <alignment horizontal="center"/>
    </xf>
    <xf numFmtId="0" fontId="8" fillId="0" borderId="2" xfId="22" applyFont="1" applyFill="1" applyBorder="1" applyAlignment="1">
      <alignment horizontal="left"/>
      <protection/>
    </xf>
    <xf numFmtId="0" fontId="17" fillId="0" borderId="2" xfId="22" applyFont="1" applyFill="1" applyBorder="1" applyAlignment="1">
      <alignment horizontal="left"/>
      <protection/>
    </xf>
    <xf numFmtId="0" fontId="17" fillId="0" borderId="2" xfId="0" applyFont="1" applyBorder="1" applyAlignment="1">
      <alignment horizontal="center"/>
    </xf>
    <xf numFmtId="166" fontId="17" fillId="0" borderId="2" xfId="0" applyNumberFormat="1" applyFont="1" applyBorder="1" applyAlignment="1">
      <alignment horizontal="right"/>
    </xf>
    <xf numFmtId="9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4" fontId="4" fillId="4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9" fillId="0" borderId="0" xfId="23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2" fillId="2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4" fontId="13" fillId="0" borderId="2" xfId="0" applyNumberFormat="1" applyFont="1" applyBorder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9" fontId="23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164" fontId="13" fillId="9" borderId="2" xfId="0" applyNumberFormat="1" applyFont="1" applyFill="1" applyBorder="1" applyAlignment="1">
      <alignment horizontal="center" vertical="center" wrapText="1"/>
    </xf>
    <xf numFmtId="4" fontId="13" fillId="9" borderId="2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horizontal="center" vertical="center" wrapText="1"/>
    </xf>
    <xf numFmtId="4" fontId="13" fillId="4" borderId="0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 quotePrefix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27" fillId="4" borderId="2" xfId="0" applyFont="1" applyFill="1" applyBorder="1" applyAlignment="1" quotePrefix="1">
      <alignment horizontal="center" vertical="center" wrapText="1"/>
    </xf>
    <xf numFmtId="0" fontId="28" fillId="0" borderId="0" xfId="0" applyFont="1" applyAlignment="1" quotePrefix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4" fontId="13" fillId="7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9" fontId="4" fillId="4" borderId="2" xfId="0" applyNumberFormat="1" applyFont="1" applyFill="1" applyBorder="1" applyAlignment="1">
      <alignment horizontal="center" vertical="center" wrapText="1"/>
    </xf>
    <xf numFmtId="169" fontId="13" fillId="4" borderId="2" xfId="0" applyNumberFormat="1" applyFont="1" applyFill="1" applyBorder="1" applyAlignment="1">
      <alignment horizontal="center" vertical="center" wrapText="1"/>
    </xf>
    <xf numFmtId="0" fontId="8" fillId="0" borderId="2" xfId="22" applyFont="1" applyFill="1" applyBorder="1" applyAlignment="1">
      <alignment horizontal="center"/>
      <protection/>
    </xf>
    <xf numFmtId="0" fontId="17" fillId="0" borderId="2" xfId="22" applyFont="1" applyFill="1" applyBorder="1" applyAlignment="1">
      <alignment horizontal="center"/>
      <protection/>
    </xf>
    <xf numFmtId="44" fontId="8" fillId="0" borderId="2" xfId="22" applyNumberFormat="1" applyFont="1" applyBorder="1" applyAlignment="1">
      <alignment horizontal="left"/>
      <protection/>
    </xf>
    <xf numFmtId="44" fontId="8" fillId="0" borderId="2" xfId="22" applyNumberFormat="1" applyFont="1" applyFill="1" applyBorder="1" applyAlignment="1">
      <alignment horizontal="left"/>
      <protection/>
    </xf>
    <xf numFmtId="0" fontId="4" fillId="0" borderId="2" xfId="0" applyFont="1" applyBorder="1" applyAlignment="1">
      <alignment horizontal="center" vertical="center" wrapText="1"/>
    </xf>
    <xf numFmtId="0" fontId="16" fillId="4" borderId="2" xfId="0" applyFont="1" applyFill="1" applyBorder="1" applyAlignment="1" quotePrefix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3" fillId="6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7" fillId="4" borderId="2" xfId="0" applyFont="1" applyFill="1" applyBorder="1" applyAlignment="1">
      <alignment horizontal="left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left" vertical="center" wrapText="1"/>
    </xf>
    <xf numFmtId="10" fontId="4" fillId="6" borderId="2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 quotePrefix="1">
      <alignment horizontal="left" vertical="center" wrapText="1"/>
    </xf>
    <xf numFmtId="0" fontId="16" fillId="0" borderId="3" xfId="0" applyFont="1" applyBorder="1" applyAlignment="1" quotePrefix="1">
      <alignment horizontal="left" vertical="center" wrapText="1"/>
    </xf>
    <xf numFmtId="0" fontId="16" fillId="0" borderId="5" xfId="0" applyFont="1" applyBorder="1" applyAlignment="1" quotePrefix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6" borderId="2" xfId="0" applyFont="1" applyFill="1" applyBorder="1" applyAlignment="1" quotePrefix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4" borderId="2" xfId="0" applyFont="1" applyFill="1" applyBorder="1" applyAlignment="1" quotePrefix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vertical="top" wrapText="1"/>
    </xf>
    <xf numFmtId="0" fontId="3" fillId="5" borderId="4" xfId="0" applyFont="1" applyFill="1" applyBorder="1" applyAlignment="1" quotePrefix="1">
      <alignment vertical="top" wrapText="1"/>
    </xf>
    <xf numFmtId="0" fontId="3" fillId="5" borderId="5" xfId="0" applyFont="1" applyFill="1" applyBorder="1" applyAlignment="1" quotePrefix="1">
      <alignment vertical="top" wrapText="1"/>
    </xf>
    <xf numFmtId="0" fontId="2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3" fillId="6" borderId="2" xfId="0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8" fontId="20" fillId="4" borderId="2" xfId="0" applyNumberFormat="1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7" fillId="12" borderId="2" xfId="22" applyFont="1" applyFill="1" applyBorder="1" applyAlignment="1">
      <alignment horizontal="center"/>
      <protection/>
    </xf>
    <xf numFmtId="168" fontId="8" fillId="2" borderId="0" xfId="0" applyNumberFormat="1" applyFont="1" applyFill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Normal 2" xfId="22"/>
    <cellStyle name="Hiperlink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142875</xdr:rowOff>
        </xdr:from>
        <xdr:to>
          <xdr:col>11</xdr:col>
          <xdr:colOff>733425</xdr:colOff>
          <xdr:row>24</xdr:row>
          <xdr:rowOff>161925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C969A16-E793-4503-B7A7-8638645108F7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6"/>
  <sheetViews>
    <sheetView tabSelected="1" view="pageBreakPreview" zoomScale="130" zoomScaleSheetLayoutView="130" workbookViewId="0" topLeftCell="A112">
      <selection activeCell="I120" sqref="I120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7" width="11.28125" style="4" customWidth="1"/>
    <col min="8" max="8" width="8.71093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231" t="s">
        <v>185</v>
      </c>
      <c r="B1" s="231"/>
      <c r="C1" s="231"/>
      <c r="D1" s="231"/>
      <c r="E1" s="231"/>
      <c r="F1" s="231"/>
      <c r="G1" s="231"/>
      <c r="H1" s="231"/>
      <c r="I1" s="231"/>
      <c r="K1" s="105"/>
      <c r="L1" s="106"/>
      <c r="M1" s="106"/>
      <c r="N1" s="106"/>
    </row>
    <row r="2" spans="1:14" ht="22.5" customHeight="1">
      <c r="A2" s="231" t="s">
        <v>15</v>
      </c>
      <c r="B2" s="231"/>
      <c r="C2" s="232" t="s">
        <v>218</v>
      </c>
      <c r="D2" s="232"/>
      <c r="E2" s="233" t="s">
        <v>245</v>
      </c>
      <c r="F2" s="233"/>
      <c r="G2" s="233"/>
      <c r="H2" s="233"/>
      <c r="I2" s="233"/>
      <c r="K2" s="107"/>
      <c r="L2" s="106"/>
      <c r="M2" s="106"/>
      <c r="N2" s="106"/>
    </row>
    <row r="3" spans="1:14" ht="11.25" customHeight="1">
      <c r="A3" s="231" t="s">
        <v>16</v>
      </c>
      <c r="B3" s="231"/>
      <c r="C3" s="108"/>
      <c r="D3" s="2"/>
      <c r="E3" s="3" t="s">
        <v>17</v>
      </c>
      <c r="F3" s="108"/>
      <c r="G3" s="2"/>
      <c r="H3" s="2"/>
      <c r="I3" s="2"/>
      <c r="K3" s="106"/>
      <c r="L3" s="106"/>
      <c r="M3" s="106"/>
      <c r="N3" s="106"/>
    </row>
    <row r="4" spans="11:14" ht="5.1" customHeight="1">
      <c r="K4" s="106"/>
      <c r="L4" s="106"/>
      <c r="M4" s="106"/>
      <c r="N4" s="106"/>
    </row>
    <row r="5" spans="1:14" ht="18.75" customHeight="1">
      <c r="A5" s="109" t="s">
        <v>186</v>
      </c>
      <c r="B5" s="110"/>
      <c r="C5" s="110"/>
      <c r="D5" s="111" t="s">
        <v>219</v>
      </c>
      <c r="E5" s="87"/>
      <c r="F5" s="87"/>
      <c r="G5" s="234" t="s">
        <v>187</v>
      </c>
      <c r="H5" s="234"/>
      <c r="I5" s="112">
        <v>220</v>
      </c>
      <c r="K5" s="106"/>
      <c r="L5" s="106"/>
      <c r="M5" s="106"/>
      <c r="N5" s="106"/>
    </row>
    <row r="6" spans="1:14" ht="13.5" customHeight="1">
      <c r="A6" s="90" t="s">
        <v>188</v>
      </c>
      <c r="B6" s="113"/>
      <c r="C6" s="114"/>
      <c r="D6" s="115" t="s">
        <v>220</v>
      </c>
      <c r="E6" s="116"/>
      <c r="F6" s="116"/>
      <c r="G6" s="234" t="s">
        <v>18</v>
      </c>
      <c r="H6" s="88" t="s">
        <v>19</v>
      </c>
      <c r="I6" s="80">
        <v>0.2</v>
      </c>
      <c r="K6" s="106"/>
      <c r="L6" s="106"/>
      <c r="M6" s="106"/>
      <c r="N6" s="106"/>
    </row>
    <row r="7" spans="1:14" ht="25.5" customHeight="1">
      <c r="A7" s="115" t="s">
        <v>189</v>
      </c>
      <c r="B7" s="117"/>
      <c r="C7" s="114"/>
      <c r="D7" s="115" t="s">
        <v>190</v>
      </c>
      <c r="E7" s="116"/>
      <c r="F7" s="116"/>
      <c r="G7" s="234"/>
      <c r="H7" s="88" t="s">
        <v>20</v>
      </c>
      <c r="I7" s="81">
        <v>1</v>
      </c>
      <c r="K7" s="106"/>
      <c r="L7" s="106"/>
      <c r="M7" s="106"/>
      <c r="N7" s="106"/>
    </row>
    <row r="8" spans="1:9" ht="14.25" customHeight="1">
      <c r="A8" s="115" t="s">
        <v>191</v>
      </c>
      <c r="B8" s="117"/>
      <c r="C8" s="114"/>
      <c r="D8" s="115" t="s">
        <v>207</v>
      </c>
      <c r="E8" s="116"/>
      <c r="F8" s="116"/>
      <c r="G8" s="234"/>
      <c r="H8" s="88" t="s">
        <v>21</v>
      </c>
      <c r="I8" s="80">
        <v>0.4</v>
      </c>
    </row>
    <row r="9" spans="1:9" ht="24.75" customHeight="1">
      <c r="A9" s="115" t="s">
        <v>192</v>
      </c>
      <c r="B9" s="117"/>
      <c r="C9" s="114"/>
      <c r="D9" s="115" t="s">
        <v>193</v>
      </c>
      <c r="E9" s="116"/>
      <c r="F9" s="116"/>
      <c r="G9" s="234"/>
      <c r="H9" s="88" t="s">
        <v>20</v>
      </c>
      <c r="I9" s="88">
        <v>0</v>
      </c>
    </row>
    <row r="10" spans="1:9" ht="23.25" customHeight="1">
      <c r="A10" s="236" t="s">
        <v>22</v>
      </c>
      <c r="B10" s="237"/>
      <c r="C10" s="237"/>
      <c r="D10" s="237"/>
      <c r="E10" s="237"/>
      <c r="F10" s="237"/>
      <c r="G10" s="88" t="s">
        <v>194</v>
      </c>
      <c r="H10" s="88">
        <v>220</v>
      </c>
      <c r="I10" s="82">
        <v>1087.93</v>
      </c>
    </row>
    <row r="11" spans="1:9" ht="15" customHeight="1">
      <c r="A11" s="194" t="s">
        <v>23</v>
      </c>
      <c r="B11" s="238"/>
      <c r="C11" s="238"/>
      <c r="D11" s="238"/>
      <c r="E11" s="238"/>
      <c r="F11" s="238"/>
      <c r="G11" s="5" t="s">
        <v>24</v>
      </c>
      <c r="H11" s="88" t="s">
        <v>25</v>
      </c>
      <c r="I11" s="83">
        <v>0.05</v>
      </c>
    </row>
    <row r="12" spans="1:9" ht="15" customHeight="1">
      <c r="A12" s="239" t="s">
        <v>208</v>
      </c>
      <c r="B12" s="240"/>
      <c r="C12" s="240"/>
      <c r="D12" s="240"/>
      <c r="E12" s="240"/>
      <c r="F12" s="240"/>
      <c r="G12" s="234" t="s">
        <v>30</v>
      </c>
      <c r="H12" s="88" t="s">
        <v>26</v>
      </c>
      <c r="I12" s="144">
        <v>4.3</v>
      </c>
    </row>
    <row r="13" spans="1:9" ht="15">
      <c r="A13" s="241"/>
      <c r="B13" s="242"/>
      <c r="C13" s="242"/>
      <c r="D13" s="242"/>
      <c r="E13" s="242"/>
      <c r="F13" s="242"/>
      <c r="G13" s="234"/>
      <c r="H13" s="88" t="s">
        <v>27</v>
      </c>
      <c r="I13" s="88">
        <v>15</v>
      </c>
    </row>
    <row r="14" spans="1:9" ht="15">
      <c r="A14" s="241"/>
      <c r="B14" s="242"/>
      <c r="C14" s="242"/>
      <c r="D14" s="242"/>
      <c r="E14" s="242"/>
      <c r="F14" s="242"/>
      <c r="G14" s="234"/>
      <c r="H14" s="88" t="s">
        <v>28</v>
      </c>
      <c r="I14" s="88">
        <v>2</v>
      </c>
    </row>
    <row r="15" spans="1:9" ht="15">
      <c r="A15" s="236"/>
      <c r="B15" s="237"/>
      <c r="C15" s="237"/>
      <c r="D15" s="237"/>
      <c r="E15" s="237"/>
      <c r="F15" s="237"/>
      <c r="G15" s="234"/>
      <c r="H15" s="88" t="s">
        <v>29</v>
      </c>
      <c r="I15" s="80">
        <v>0.06</v>
      </c>
    </row>
    <row r="16" spans="1:9" ht="11.25" customHeight="1">
      <c r="A16" s="193" t="s">
        <v>209</v>
      </c>
      <c r="B16" s="193"/>
      <c r="C16" s="193"/>
      <c r="D16" s="193"/>
      <c r="E16" s="193"/>
      <c r="F16" s="194"/>
      <c r="G16" s="234" t="s">
        <v>30</v>
      </c>
      <c r="H16" s="88" t="s">
        <v>26</v>
      </c>
      <c r="I16" s="84">
        <v>16</v>
      </c>
    </row>
    <row r="17" spans="1:9" ht="11.25" customHeight="1">
      <c r="A17" s="193"/>
      <c r="B17" s="193"/>
      <c r="C17" s="193"/>
      <c r="D17" s="193"/>
      <c r="E17" s="193"/>
      <c r="F17" s="194"/>
      <c r="G17" s="234"/>
      <c r="H17" s="88" t="s">
        <v>27</v>
      </c>
      <c r="I17" s="81">
        <f>I13</f>
        <v>15</v>
      </c>
    </row>
    <row r="18" spans="1:9" ht="11.25" customHeight="1">
      <c r="A18" s="193"/>
      <c r="B18" s="193"/>
      <c r="C18" s="193"/>
      <c r="D18" s="193"/>
      <c r="E18" s="193"/>
      <c r="F18" s="194"/>
      <c r="G18" s="234"/>
      <c r="H18" s="88" t="s">
        <v>165</v>
      </c>
      <c r="I18" s="81">
        <v>1</v>
      </c>
    </row>
    <row r="19" spans="1:9" ht="15">
      <c r="A19" s="193"/>
      <c r="B19" s="193"/>
      <c r="C19" s="193"/>
      <c r="D19" s="193"/>
      <c r="E19" s="193"/>
      <c r="F19" s="194"/>
      <c r="G19" s="234"/>
      <c r="H19" s="88" t="s">
        <v>29</v>
      </c>
      <c r="I19" s="83">
        <v>0.18</v>
      </c>
    </row>
    <row r="20" spans="1:9" ht="15">
      <c r="A20" s="193" t="s">
        <v>210</v>
      </c>
      <c r="B20" s="193"/>
      <c r="C20" s="193"/>
      <c r="D20" s="193"/>
      <c r="E20" s="193"/>
      <c r="F20" s="194"/>
      <c r="G20" s="88" t="s">
        <v>30</v>
      </c>
      <c r="H20" s="88" t="s">
        <v>31</v>
      </c>
      <c r="I20" s="84">
        <v>12.6</v>
      </c>
    </row>
    <row r="21" spans="1:9" ht="15">
      <c r="A21" s="193" t="s">
        <v>32</v>
      </c>
      <c r="B21" s="193"/>
      <c r="C21" s="193"/>
      <c r="D21" s="193"/>
      <c r="E21" s="193"/>
      <c r="F21" s="194"/>
      <c r="G21" s="88"/>
      <c r="H21" s="88" t="s">
        <v>25</v>
      </c>
      <c r="I21" s="83">
        <v>0.2</v>
      </c>
    </row>
    <row r="22" ht="5.1" customHeight="1"/>
    <row r="23" spans="1:9" ht="17.25" customHeight="1">
      <c r="A23" s="178" t="s">
        <v>33</v>
      </c>
      <c r="B23" s="178"/>
      <c r="C23" s="178"/>
      <c r="D23" s="178"/>
      <c r="E23" s="178"/>
      <c r="F23" s="178"/>
      <c r="G23" s="178"/>
      <c r="H23" s="178"/>
      <c r="I23" s="178"/>
    </row>
    <row r="24" spans="1:9" ht="33.75">
      <c r="A24" s="6" t="s">
        <v>34</v>
      </c>
      <c r="B24" s="206" t="s">
        <v>35</v>
      </c>
      <c r="C24" s="207"/>
      <c r="D24" s="207"/>
      <c r="E24" s="207"/>
      <c r="F24" s="207"/>
      <c r="G24" s="208"/>
      <c r="H24" s="6" t="s">
        <v>36</v>
      </c>
      <c r="I24" s="6" t="s">
        <v>37</v>
      </c>
    </row>
    <row r="25" spans="1:9" ht="15" customHeight="1">
      <c r="A25" s="86">
        <v>1</v>
      </c>
      <c r="B25" s="172" t="s">
        <v>38</v>
      </c>
      <c r="C25" s="173"/>
      <c r="D25" s="173"/>
      <c r="E25" s="173"/>
      <c r="F25" s="173"/>
      <c r="G25" s="174"/>
      <c r="H25" s="7">
        <f>I25/$I$31</f>
        <v>0.8333333333333334</v>
      </c>
      <c r="I25" s="8">
        <f>I10/H10*I5</f>
        <v>1087.93</v>
      </c>
    </row>
    <row r="26" spans="1:10" ht="15" customHeight="1">
      <c r="A26" s="86">
        <v>2</v>
      </c>
      <c r="B26" s="172" t="s">
        <v>195</v>
      </c>
      <c r="C26" s="173"/>
      <c r="D26" s="173"/>
      <c r="E26" s="173"/>
      <c r="F26" s="173"/>
      <c r="G26" s="174"/>
      <c r="H26" s="7">
        <f aca="true" t="shared" si="0" ref="H26:H30">I26/$I$31</f>
        <v>0</v>
      </c>
      <c r="I26" s="91">
        <v>0</v>
      </c>
      <c r="J26" s="9"/>
    </row>
    <row r="27" spans="1:9" ht="15" customHeight="1">
      <c r="A27" s="86">
        <v>3</v>
      </c>
      <c r="B27" s="172" t="s">
        <v>196</v>
      </c>
      <c r="C27" s="173"/>
      <c r="D27" s="173"/>
      <c r="E27" s="173"/>
      <c r="F27" s="173"/>
      <c r="G27" s="174"/>
      <c r="H27" s="7">
        <f t="shared" si="0"/>
        <v>0</v>
      </c>
      <c r="I27" s="8">
        <v>0</v>
      </c>
    </row>
    <row r="28" spans="1:9" ht="15" customHeight="1">
      <c r="A28" s="226">
        <v>4</v>
      </c>
      <c r="B28" s="179" t="s">
        <v>211</v>
      </c>
      <c r="C28" s="179"/>
      <c r="D28" s="179"/>
      <c r="E28" s="179"/>
      <c r="F28" s="179"/>
      <c r="G28" s="179"/>
      <c r="H28" s="7">
        <f t="shared" si="0"/>
        <v>0.16666666666666666</v>
      </c>
      <c r="I28" s="8">
        <f>I6*I7*I10</f>
        <v>217.586</v>
      </c>
    </row>
    <row r="29" spans="1:9" ht="15" customHeight="1">
      <c r="A29" s="227"/>
      <c r="B29" s="228" t="s">
        <v>212</v>
      </c>
      <c r="C29" s="229"/>
      <c r="D29" s="229"/>
      <c r="E29" s="229"/>
      <c r="F29" s="229"/>
      <c r="G29" s="230"/>
      <c r="H29" s="7">
        <f t="shared" si="0"/>
        <v>0</v>
      </c>
      <c r="I29" s="8">
        <f>(I8*I10*I9)</f>
        <v>0</v>
      </c>
    </row>
    <row r="30" spans="1:9" ht="15" customHeight="1">
      <c r="A30" s="86">
        <v>5</v>
      </c>
      <c r="B30" s="172" t="s">
        <v>32</v>
      </c>
      <c r="C30" s="173"/>
      <c r="D30" s="173"/>
      <c r="E30" s="173"/>
      <c r="F30" s="173"/>
      <c r="G30" s="174"/>
      <c r="H30" s="7">
        <f t="shared" si="0"/>
        <v>0</v>
      </c>
      <c r="I30" s="8">
        <v>0</v>
      </c>
    </row>
    <row r="31" spans="1:10" s="120" customFormat="1" ht="15" customHeight="1">
      <c r="A31" s="200" t="s">
        <v>39</v>
      </c>
      <c r="B31" s="201"/>
      <c r="C31" s="201"/>
      <c r="D31" s="201"/>
      <c r="E31" s="201"/>
      <c r="F31" s="201"/>
      <c r="G31" s="202"/>
      <c r="H31" s="65">
        <f>SUM(H25:H30)</f>
        <v>1</v>
      </c>
      <c r="I31" s="118">
        <f>SUM(I25:I30)</f>
        <v>1305.516</v>
      </c>
      <c r="J31" s="119"/>
    </row>
    <row r="32" ht="5.1" customHeight="1"/>
    <row r="33" spans="1:9" ht="33.75" customHeight="1">
      <c r="A33" s="6" t="s">
        <v>40</v>
      </c>
      <c r="B33" s="206" t="s">
        <v>41</v>
      </c>
      <c r="C33" s="207"/>
      <c r="D33" s="207"/>
      <c r="E33" s="207"/>
      <c r="F33" s="207"/>
      <c r="G33" s="208"/>
      <c r="H33" s="6" t="s">
        <v>36</v>
      </c>
      <c r="I33" s="6" t="s">
        <v>37</v>
      </c>
    </row>
    <row r="34" spans="1:9" ht="15" customHeight="1">
      <c r="A34" s="86">
        <v>1</v>
      </c>
      <c r="B34" s="172" t="s">
        <v>197</v>
      </c>
      <c r="C34" s="173"/>
      <c r="D34" s="173"/>
      <c r="E34" s="173"/>
      <c r="F34" s="173"/>
      <c r="G34" s="174"/>
      <c r="H34" s="7">
        <v>0.2</v>
      </c>
      <c r="I34" s="8">
        <f>$I$31*H34</f>
        <v>261.1032</v>
      </c>
    </row>
    <row r="35" spans="1:9" ht="15" customHeight="1">
      <c r="A35" s="86">
        <v>2</v>
      </c>
      <c r="B35" s="172" t="s">
        <v>198</v>
      </c>
      <c r="C35" s="173"/>
      <c r="D35" s="173"/>
      <c r="E35" s="173"/>
      <c r="F35" s="173"/>
      <c r="G35" s="174"/>
      <c r="H35" s="7">
        <v>0.015</v>
      </c>
      <c r="I35" s="8">
        <f aca="true" t="shared" si="1" ref="I35:I41">$I$31*H35</f>
        <v>19.58274</v>
      </c>
    </row>
    <row r="36" spans="1:9" ht="15" customHeight="1">
      <c r="A36" s="86">
        <v>3</v>
      </c>
      <c r="B36" s="172" t="s">
        <v>199</v>
      </c>
      <c r="C36" s="173"/>
      <c r="D36" s="173"/>
      <c r="E36" s="173"/>
      <c r="F36" s="173"/>
      <c r="G36" s="174"/>
      <c r="H36" s="7">
        <v>0.01</v>
      </c>
      <c r="I36" s="8">
        <f t="shared" si="1"/>
        <v>13.05516</v>
      </c>
    </row>
    <row r="37" spans="1:9" ht="15" customHeight="1">
      <c r="A37" s="86">
        <v>4</v>
      </c>
      <c r="B37" s="172" t="s">
        <v>200</v>
      </c>
      <c r="C37" s="173"/>
      <c r="D37" s="173"/>
      <c r="E37" s="173"/>
      <c r="F37" s="173"/>
      <c r="G37" s="174"/>
      <c r="H37" s="7">
        <v>0.002</v>
      </c>
      <c r="I37" s="8">
        <f>$I$31*H37</f>
        <v>2.6110320000000002</v>
      </c>
    </row>
    <row r="38" spans="1:9" ht="15" customHeight="1">
      <c r="A38" s="86">
        <v>5</v>
      </c>
      <c r="B38" s="172" t="s">
        <v>201</v>
      </c>
      <c r="C38" s="173"/>
      <c r="D38" s="173"/>
      <c r="E38" s="173"/>
      <c r="F38" s="173"/>
      <c r="G38" s="174"/>
      <c r="H38" s="7">
        <v>0.025</v>
      </c>
      <c r="I38" s="8">
        <f t="shared" si="1"/>
        <v>32.6379</v>
      </c>
    </row>
    <row r="39" spans="1:9" ht="15" customHeight="1">
      <c r="A39" s="86">
        <v>6</v>
      </c>
      <c r="B39" s="172" t="s">
        <v>202</v>
      </c>
      <c r="C39" s="173"/>
      <c r="D39" s="173"/>
      <c r="E39" s="173"/>
      <c r="F39" s="173"/>
      <c r="G39" s="174"/>
      <c r="H39" s="7">
        <v>0.08</v>
      </c>
      <c r="I39" s="8">
        <f>$I$31*H39</f>
        <v>104.44128</v>
      </c>
    </row>
    <row r="40" spans="1:9" ht="15" customHeight="1">
      <c r="A40" s="86">
        <v>7</v>
      </c>
      <c r="B40" s="172" t="s">
        <v>203</v>
      </c>
      <c r="C40" s="173"/>
      <c r="D40" s="173"/>
      <c r="E40" s="173"/>
      <c r="F40" s="173"/>
      <c r="G40" s="174"/>
      <c r="H40" s="7">
        <v>0.03</v>
      </c>
      <c r="I40" s="8">
        <f t="shared" si="1"/>
        <v>39.16548</v>
      </c>
    </row>
    <row r="41" spans="1:9" ht="15" customHeight="1">
      <c r="A41" s="86">
        <v>8</v>
      </c>
      <c r="B41" s="172" t="s">
        <v>204</v>
      </c>
      <c r="C41" s="173"/>
      <c r="D41" s="173"/>
      <c r="E41" s="173"/>
      <c r="F41" s="173"/>
      <c r="G41" s="174"/>
      <c r="H41" s="7">
        <v>0.006</v>
      </c>
      <c r="I41" s="8">
        <f t="shared" si="1"/>
        <v>7.833096</v>
      </c>
    </row>
    <row r="42" spans="1:10" s="120" customFormat="1" ht="15" customHeight="1">
      <c r="A42" s="200" t="s">
        <v>42</v>
      </c>
      <c r="B42" s="201"/>
      <c r="C42" s="201"/>
      <c r="D42" s="201"/>
      <c r="E42" s="201"/>
      <c r="F42" s="201"/>
      <c r="G42" s="202"/>
      <c r="H42" s="65">
        <f>SUM(H34:H41)</f>
        <v>0.3680000000000001</v>
      </c>
      <c r="I42" s="118">
        <f>I34+I35+I36+I37+I38+I39+I40+I41</f>
        <v>480.42988800000006</v>
      </c>
      <c r="J42" s="119"/>
    </row>
    <row r="43" spans="1:9" ht="15" customHeight="1">
      <c r="A43" s="225" t="s">
        <v>43</v>
      </c>
      <c r="B43" s="225"/>
      <c r="C43" s="225"/>
      <c r="D43" s="225"/>
      <c r="E43" s="225"/>
      <c r="F43" s="225"/>
      <c r="G43" s="225"/>
      <c r="H43" s="225"/>
      <c r="I43" s="225"/>
    </row>
    <row r="44" spans="1:16" ht="30.75" customHeight="1">
      <c r="A44" s="235" t="s">
        <v>222</v>
      </c>
      <c r="B44" s="235"/>
      <c r="C44" s="235"/>
      <c r="D44" s="235"/>
      <c r="E44" s="235"/>
      <c r="F44" s="235"/>
      <c r="G44" s="235"/>
      <c r="H44" s="235"/>
      <c r="I44" s="235"/>
      <c r="J44"/>
      <c r="K44"/>
      <c r="L44"/>
      <c r="M44"/>
      <c r="N44"/>
      <c r="O44"/>
      <c r="P44"/>
    </row>
    <row r="45" spans="1:9" ht="33.75" customHeight="1">
      <c r="A45" s="6" t="s">
        <v>44</v>
      </c>
      <c r="B45" s="206" t="s">
        <v>45</v>
      </c>
      <c r="C45" s="207"/>
      <c r="D45" s="207"/>
      <c r="E45" s="207"/>
      <c r="F45" s="207"/>
      <c r="G45" s="208"/>
      <c r="H45" s="6" t="s">
        <v>36</v>
      </c>
      <c r="I45" s="6" t="s">
        <v>37</v>
      </c>
    </row>
    <row r="46" spans="1:9" ht="15" customHeight="1">
      <c r="A46" s="86">
        <v>1</v>
      </c>
      <c r="B46" s="172" t="s">
        <v>46</v>
      </c>
      <c r="C46" s="173"/>
      <c r="D46" s="173"/>
      <c r="E46" s="173"/>
      <c r="F46" s="173"/>
      <c r="G46" s="174"/>
      <c r="H46" s="7">
        <v>0.1111</v>
      </c>
      <c r="I46" s="8">
        <f>$I$31*H46</f>
        <v>145.0428276</v>
      </c>
    </row>
    <row r="47" spans="1:9" ht="15" customHeight="1">
      <c r="A47" s="86">
        <v>2</v>
      </c>
      <c r="B47" s="172" t="s">
        <v>47</v>
      </c>
      <c r="C47" s="173"/>
      <c r="D47" s="173"/>
      <c r="E47" s="173"/>
      <c r="F47" s="173"/>
      <c r="G47" s="174"/>
      <c r="H47" s="7">
        <v>0.02047</v>
      </c>
      <c r="I47" s="8">
        <f aca="true" t="shared" si="2" ref="I47:I52">$I$31*H47</f>
        <v>26.72391252</v>
      </c>
    </row>
    <row r="48" spans="1:9" ht="15" customHeight="1">
      <c r="A48" s="86">
        <v>3</v>
      </c>
      <c r="B48" s="172" t="s">
        <v>50</v>
      </c>
      <c r="C48" s="173"/>
      <c r="D48" s="173"/>
      <c r="E48" s="173"/>
      <c r="F48" s="173"/>
      <c r="G48" s="174"/>
      <c r="H48" s="7">
        <v>0.012123</v>
      </c>
      <c r="I48" s="8">
        <f t="shared" si="2"/>
        <v>15.826770468000001</v>
      </c>
    </row>
    <row r="49" spans="1:9" ht="15" customHeight="1">
      <c r="A49" s="86">
        <v>4</v>
      </c>
      <c r="B49" s="172" t="s">
        <v>48</v>
      </c>
      <c r="C49" s="173"/>
      <c r="D49" s="173"/>
      <c r="E49" s="173"/>
      <c r="F49" s="173"/>
      <c r="G49" s="174"/>
      <c r="H49" s="7">
        <v>0.011436</v>
      </c>
      <c r="I49" s="8">
        <f>$I$31*H49</f>
        <v>14.929880976000002</v>
      </c>
    </row>
    <row r="50" spans="1:9" ht="15" customHeight="1">
      <c r="A50" s="86">
        <v>5</v>
      </c>
      <c r="B50" s="172" t="s">
        <v>49</v>
      </c>
      <c r="C50" s="173"/>
      <c r="D50" s="173"/>
      <c r="E50" s="173"/>
      <c r="F50" s="173"/>
      <c r="G50" s="174"/>
      <c r="H50" s="7">
        <v>0.000174</v>
      </c>
      <c r="I50" s="8">
        <f t="shared" si="2"/>
        <v>0.227159784</v>
      </c>
    </row>
    <row r="51" spans="1:9" ht="15" customHeight="1">
      <c r="A51" s="86">
        <v>6</v>
      </c>
      <c r="B51" s="172" t="s">
        <v>51</v>
      </c>
      <c r="C51" s="173"/>
      <c r="D51" s="173"/>
      <c r="E51" s="173"/>
      <c r="F51" s="173"/>
      <c r="G51" s="174"/>
      <c r="H51" s="7">
        <v>0.000442</v>
      </c>
      <c r="I51" s="8">
        <f t="shared" si="2"/>
        <v>0.577038072</v>
      </c>
    </row>
    <row r="52" spans="1:9" ht="15" customHeight="1">
      <c r="A52" s="86">
        <v>7</v>
      </c>
      <c r="B52" s="172" t="s">
        <v>52</v>
      </c>
      <c r="C52" s="173"/>
      <c r="D52" s="173"/>
      <c r="E52" s="173"/>
      <c r="F52" s="173"/>
      <c r="G52" s="174"/>
      <c r="H52" s="7">
        <v>0.000185</v>
      </c>
      <c r="I52" s="8">
        <f t="shared" si="2"/>
        <v>0.24152046000000002</v>
      </c>
    </row>
    <row r="53" spans="1:9" ht="15" customHeight="1">
      <c r="A53" s="86">
        <v>8</v>
      </c>
      <c r="B53" s="172" t="s">
        <v>53</v>
      </c>
      <c r="C53" s="173"/>
      <c r="D53" s="173"/>
      <c r="E53" s="173"/>
      <c r="F53" s="173"/>
      <c r="G53" s="174"/>
      <c r="H53" s="7">
        <v>0.09079</v>
      </c>
      <c r="I53" s="8">
        <f>$I$31*H53</f>
        <v>118.52779764</v>
      </c>
    </row>
    <row r="54" spans="1:10" s="120" customFormat="1" ht="15" customHeight="1">
      <c r="A54" s="200" t="s">
        <v>54</v>
      </c>
      <c r="B54" s="201"/>
      <c r="C54" s="201"/>
      <c r="D54" s="201"/>
      <c r="E54" s="201"/>
      <c r="F54" s="201"/>
      <c r="G54" s="202"/>
      <c r="H54" s="65">
        <f>SUM(H46:H53)</f>
        <v>0.24672</v>
      </c>
      <c r="I54" s="118">
        <f>I46+I47+I48+I49+I50+I51+I52+I53</f>
        <v>322.09690752</v>
      </c>
      <c r="J54" s="119"/>
    </row>
    <row r="55" spans="1:9" ht="11.25" customHeight="1">
      <c r="A55" s="67" t="s">
        <v>55</v>
      </c>
      <c r="B55" s="203" t="s">
        <v>56</v>
      </c>
      <c r="C55" s="203"/>
      <c r="D55" s="203"/>
      <c r="E55" s="203"/>
      <c r="F55" s="203"/>
      <c r="G55" s="203"/>
      <c r="H55" s="203"/>
      <c r="I55" s="203"/>
    </row>
    <row r="56" spans="1:9" ht="15" customHeight="1">
      <c r="A56" s="67" t="s">
        <v>57</v>
      </c>
      <c r="B56" s="224" t="s">
        <v>58</v>
      </c>
      <c r="C56" s="224"/>
      <c r="D56" s="224"/>
      <c r="E56" s="224"/>
      <c r="F56" s="224"/>
      <c r="G56" s="224"/>
      <c r="H56" s="224"/>
      <c r="I56" s="224"/>
    </row>
    <row r="57" spans="1:9" ht="33.75" customHeight="1">
      <c r="A57" s="6" t="s">
        <v>59</v>
      </c>
      <c r="B57" s="206" t="s">
        <v>60</v>
      </c>
      <c r="C57" s="207"/>
      <c r="D57" s="207"/>
      <c r="E57" s="207"/>
      <c r="F57" s="207"/>
      <c r="G57" s="208"/>
      <c r="H57" s="6" t="s">
        <v>36</v>
      </c>
      <c r="I57" s="6" t="s">
        <v>37</v>
      </c>
    </row>
    <row r="58" spans="1:9" ht="15" customHeight="1">
      <c r="A58" s="86">
        <v>1</v>
      </c>
      <c r="B58" s="172" t="s">
        <v>61</v>
      </c>
      <c r="C58" s="173"/>
      <c r="D58" s="173"/>
      <c r="E58" s="173"/>
      <c r="F58" s="173"/>
      <c r="G58" s="174"/>
      <c r="H58" s="7">
        <v>0.023627</v>
      </c>
      <c r="I58" s="8">
        <f>$I$31*H58</f>
        <v>30.845426532</v>
      </c>
    </row>
    <row r="59" spans="1:9" ht="15" customHeight="1">
      <c r="A59" s="86">
        <v>2</v>
      </c>
      <c r="B59" s="172" t="s">
        <v>62</v>
      </c>
      <c r="C59" s="173"/>
      <c r="D59" s="173"/>
      <c r="E59" s="173"/>
      <c r="F59" s="173"/>
      <c r="G59" s="174"/>
      <c r="H59" s="7">
        <v>0.001717</v>
      </c>
      <c r="I59" s="8">
        <f aca="true" t="shared" si="3" ref="I59:I60">$I$31*H59</f>
        <v>2.2415709720000003</v>
      </c>
    </row>
    <row r="60" spans="1:9" ht="15" customHeight="1">
      <c r="A60" s="86">
        <v>3</v>
      </c>
      <c r="B60" s="172" t="s">
        <v>63</v>
      </c>
      <c r="C60" s="173"/>
      <c r="D60" s="173"/>
      <c r="E60" s="173"/>
      <c r="F60" s="173"/>
      <c r="G60" s="174"/>
      <c r="H60" s="7">
        <v>0.011813</v>
      </c>
      <c r="I60" s="8">
        <f t="shared" si="3"/>
        <v>15.422060508000001</v>
      </c>
    </row>
    <row r="61" spans="1:10" s="120" customFormat="1" ht="15" customHeight="1">
      <c r="A61" s="200" t="s">
        <v>64</v>
      </c>
      <c r="B61" s="201"/>
      <c r="C61" s="201"/>
      <c r="D61" s="201"/>
      <c r="E61" s="201"/>
      <c r="F61" s="201"/>
      <c r="G61" s="202"/>
      <c r="H61" s="65">
        <f>SUM(H58:H60)</f>
        <v>0.037156999999999996</v>
      </c>
      <c r="I61" s="118">
        <f>I58+I59+I60</f>
        <v>48.509058012000004</v>
      </c>
      <c r="J61" s="119"/>
    </row>
    <row r="62" ht="5.1" customHeight="1"/>
    <row r="63" spans="1:9" ht="33.75">
      <c r="A63" s="6" t="s">
        <v>65</v>
      </c>
      <c r="B63" s="206" t="s">
        <v>66</v>
      </c>
      <c r="C63" s="207"/>
      <c r="D63" s="207"/>
      <c r="E63" s="207"/>
      <c r="F63" s="207"/>
      <c r="G63" s="208"/>
      <c r="H63" s="6" t="s">
        <v>36</v>
      </c>
      <c r="I63" s="6" t="s">
        <v>37</v>
      </c>
    </row>
    <row r="64" spans="1:9" ht="15" customHeight="1">
      <c r="A64" s="86">
        <v>1</v>
      </c>
      <c r="B64" s="172" t="s">
        <v>67</v>
      </c>
      <c r="C64" s="173"/>
      <c r="D64" s="173"/>
      <c r="E64" s="173"/>
      <c r="F64" s="173"/>
      <c r="G64" s="174"/>
      <c r="H64" s="7">
        <f>(H42*H54)</f>
        <v>0.09079296000000002</v>
      </c>
      <c r="I64" s="8">
        <f>$I$31*H64</f>
        <v>118.53166196736004</v>
      </c>
    </row>
    <row r="65" spans="1:11" s="120" customFormat="1" ht="15" customHeight="1">
      <c r="A65" s="200" t="s">
        <v>68</v>
      </c>
      <c r="B65" s="201"/>
      <c r="C65" s="201"/>
      <c r="D65" s="201"/>
      <c r="E65" s="201"/>
      <c r="F65" s="201"/>
      <c r="G65" s="202"/>
      <c r="H65" s="65">
        <f>SUM(H64:H64)</f>
        <v>0.09079296000000002</v>
      </c>
      <c r="I65" s="118">
        <f>I64</f>
        <v>118.53166196736004</v>
      </c>
      <c r="J65" s="119"/>
      <c r="K65" s="121"/>
    </row>
    <row r="66" ht="5.1" customHeight="1">
      <c r="J66" s="10"/>
    </row>
    <row r="67" spans="1:10" s="120" customFormat="1" ht="12">
      <c r="A67" s="223" t="s">
        <v>69</v>
      </c>
      <c r="B67" s="223"/>
      <c r="C67" s="223"/>
      <c r="D67" s="223"/>
      <c r="E67" s="223"/>
      <c r="F67" s="223"/>
      <c r="G67" s="223"/>
      <c r="H67" s="122">
        <f>H42+H54+H61+H65</f>
        <v>0.7426699600000002</v>
      </c>
      <c r="I67" s="123">
        <f>I42+I54+I61+I65</f>
        <v>969.5675154993601</v>
      </c>
      <c r="J67" s="119"/>
    </row>
    <row r="68" ht="5.1" customHeight="1"/>
    <row r="69" spans="1:9" ht="33.75">
      <c r="A69" s="6" t="s">
        <v>70</v>
      </c>
      <c r="B69" s="206" t="s">
        <v>71</v>
      </c>
      <c r="C69" s="207"/>
      <c r="D69" s="207"/>
      <c r="E69" s="207"/>
      <c r="F69" s="207"/>
      <c r="G69" s="208"/>
      <c r="H69" s="6" t="s">
        <v>36</v>
      </c>
      <c r="I69" s="6" t="s">
        <v>37</v>
      </c>
    </row>
    <row r="70" spans="1:9" ht="15" customHeight="1">
      <c r="A70" s="85">
        <v>1</v>
      </c>
      <c r="B70" s="172" t="s">
        <v>213</v>
      </c>
      <c r="C70" s="173"/>
      <c r="D70" s="173"/>
      <c r="E70" s="173"/>
      <c r="F70" s="173"/>
      <c r="G70" s="174"/>
      <c r="H70" s="7">
        <f>I70/$I$31</f>
        <v>0.15074499278446224</v>
      </c>
      <c r="I70" s="8">
        <f>I81</f>
        <v>196.8</v>
      </c>
    </row>
    <row r="71" spans="1:9" ht="15" customHeight="1">
      <c r="A71" s="85">
        <v>2</v>
      </c>
      <c r="B71" s="172" t="s">
        <v>214</v>
      </c>
      <c r="C71" s="173"/>
      <c r="D71" s="173"/>
      <c r="E71" s="173"/>
      <c r="F71" s="173"/>
      <c r="G71" s="174"/>
      <c r="H71" s="7">
        <f>I71/$I$31</f>
        <v>0.04881150441664445</v>
      </c>
      <c r="I71" s="8">
        <f>I77</f>
        <v>63.724199999999996</v>
      </c>
    </row>
    <row r="72" spans="1:9" ht="15" customHeight="1">
      <c r="A72" s="86">
        <v>3</v>
      </c>
      <c r="B72" s="172" t="s">
        <v>215</v>
      </c>
      <c r="C72" s="173"/>
      <c r="D72" s="173"/>
      <c r="E72" s="173"/>
      <c r="F72" s="173"/>
      <c r="G72" s="174"/>
      <c r="H72" s="7">
        <f>I72/$I$31</f>
        <v>0.009651356245346666</v>
      </c>
      <c r="I72" s="8">
        <f>I20</f>
        <v>12.6</v>
      </c>
    </row>
    <row r="73" spans="1:10" ht="15" customHeight="1">
      <c r="A73" s="200" t="s">
        <v>72</v>
      </c>
      <c r="B73" s="201"/>
      <c r="C73" s="201"/>
      <c r="D73" s="201"/>
      <c r="E73" s="201"/>
      <c r="F73" s="201"/>
      <c r="G73" s="202"/>
      <c r="H73" s="65">
        <f>H70+H71+H72</f>
        <v>0.20920785344645335</v>
      </c>
      <c r="I73" s="118">
        <f>I70+I71+I72</f>
        <v>273.12420000000003</v>
      </c>
      <c r="J73" s="9"/>
    </row>
    <row r="74" spans="1:9" ht="5.1" customHeight="1">
      <c r="A74" s="124"/>
      <c r="B74" s="124"/>
      <c r="C74" s="124"/>
      <c r="D74" s="124"/>
      <c r="E74" s="124"/>
      <c r="F74" s="124"/>
      <c r="G74" s="124"/>
      <c r="H74" s="125"/>
      <c r="I74" s="126"/>
    </row>
    <row r="75" spans="1:9" ht="15" customHeight="1">
      <c r="A75" s="221" t="s">
        <v>73</v>
      </c>
      <c r="B75" s="221"/>
      <c r="C75" s="221"/>
      <c r="D75" s="221"/>
      <c r="E75" s="221"/>
      <c r="F75" s="221"/>
      <c r="G75" s="221"/>
      <c r="H75" s="221"/>
      <c r="I75" s="221"/>
    </row>
    <row r="76" spans="1:9" ht="24" customHeight="1">
      <c r="A76" s="193" t="s">
        <v>74</v>
      </c>
      <c r="B76" s="193"/>
      <c r="C76" s="86" t="s">
        <v>75</v>
      </c>
      <c r="D76" s="86" t="s">
        <v>76</v>
      </c>
      <c r="E76" s="86" t="s">
        <v>77</v>
      </c>
      <c r="F76" s="86" t="s">
        <v>78</v>
      </c>
      <c r="G76" s="86" t="s">
        <v>79</v>
      </c>
      <c r="H76" s="7" t="s">
        <v>80</v>
      </c>
      <c r="I76" s="8" t="s">
        <v>81</v>
      </c>
    </row>
    <row r="77" spans="1:9" ht="15" customHeight="1">
      <c r="A77" s="222">
        <f>I12</f>
        <v>4.3</v>
      </c>
      <c r="B77" s="193"/>
      <c r="C77" s="86">
        <f>I13</f>
        <v>15</v>
      </c>
      <c r="D77" s="86">
        <f>I14</f>
        <v>2</v>
      </c>
      <c r="E77" s="89">
        <f>A77*C77*D77</f>
        <v>129</v>
      </c>
      <c r="F77" s="8">
        <f>I25</f>
        <v>1087.93</v>
      </c>
      <c r="G77" s="11">
        <f>I15</f>
        <v>0.06</v>
      </c>
      <c r="H77" s="89">
        <f>F77*G77</f>
        <v>65.2758</v>
      </c>
      <c r="I77" s="8">
        <f>E77-H77</f>
        <v>63.724199999999996</v>
      </c>
    </row>
    <row r="78" spans="1:9" ht="5.1" customHeight="1">
      <c r="A78" s="127"/>
      <c r="B78" s="127"/>
      <c r="C78" s="127"/>
      <c r="D78" s="127"/>
      <c r="E78" s="128"/>
      <c r="F78" s="128"/>
      <c r="G78" s="129"/>
      <c r="H78" s="128"/>
      <c r="I78" s="130"/>
    </row>
    <row r="79" spans="1:9" ht="15" customHeight="1">
      <c r="A79" s="221" t="s">
        <v>82</v>
      </c>
      <c r="B79" s="221"/>
      <c r="C79" s="221"/>
      <c r="D79" s="221"/>
      <c r="E79" s="221"/>
      <c r="F79" s="221"/>
      <c r="G79" s="221"/>
      <c r="H79" s="221"/>
      <c r="I79" s="221"/>
    </row>
    <row r="80" spans="1:9" ht="23.25" customHeight="1">
      <c r="A80" s="193" t="s">
        <v>74</v>
      </c>
      <c r="B80" s="193"/>
      <c r="C80" s="86" t="s">
        <v>166</v>
      </c>
      <c r="D80" s="86" t="s">
        <v>76</v>
      </c>
      <c r="E80" s="86" t="s">
        <v>77</v>
      </c>
      <c r="F80" s="86" t="s">
        <v>78</v>
      </c>
      <c r="G80" s="86" t="s">
        <v>79</v>
      </c>
      <c r="H80" s="7" t="str">
        <f>H76</f>
        <v>Valor desconto</v>
      </c>
      <c r="I80" s="8" t="s">
        <v>81</v>
      </c>
    </row>
    <row r="81" spans="1:9" ht="15" customHeight="1">
      <c r="A81" s="217">
        <f>I16</f>
        <v>16</v>
      </c>
      <c r="B81" s="217"/>
      <c r="C81" s="12">
        <f>I17</f>
        <v>15</v>
      </c>
      <c r="D81" s="86">
        <f>I18</f>
        <v>1</v>
      </c>
      <c r="E81" s="89">
        <f>A81*C81*D81</f>
        <v>240</v>
      </c>
      <c r="F81" s="89">
        <f>E81</f>
        <v>240</v>
      </c>
      <c r="G81" s="92">
        <f>I19</f>
        <v>0.18</v>
      </c>
      <c r="H81" s="89">
        <f>F81*G81</f>
        <v>43.199999999999996</v>
      </c>
      <c r="I81" s="8">
        <f>E81-H81</f>
        <v>196.8</v>
      </c>
    </row>
    <row r="82" ht="5.1" customHeight="1"/>
    <row r="83" spans="1:12" ht="12" customHeight="1">
      <c r="A83" s="183" t="s">
        <v>167</v>
      </c>
      <c r="B83" s="183"/>
      <c r="C83" s="183"/>
      <c r="D83" s="183"/>
      <c r="E83" s="183"/>
      <c r="F83" s="183"/>
      <c r="G83" s="183"/>
      <c r="H83" s="131">
        <f>H31+H67+H73</f>
        <v>1.9518778134464536</v>
      </c>
      <c r="I83" s="132">
        <f>I31+I67+I73</f>
        <v>2548.2077154993603</v>
      </c>
      <c r="J83" s="9"/>
      <c r="L83" s="9"/>
    </row>
    <row r="84" spans="1:12" s="14" customFormat="1" ht="5.1" customHeight="1">
      <c r="A84" s="133"/>
      <c r="B84" s="133"/>
      <c r="C84" s="133"/>
      <c r="D84" s="133"/>
      <c r="E84" s="133"/>
      <c r="F84" s="133"/>
      <c r="G84" s="133"/>
      <c r="H84" s="134"/>
      <c r="I84" s="135"/>
      <c r="J84" s="13"/>
      <c r="L84" s="13"/>
    </row>
    <row r="85" spans="1:9" ht="15">
      <c r="A85" s="178" t="s">
        <v>83</v>
      </c>
      <c r="B85" s="178"/>
      <c r="C85" s="178"/>
      <c r="D85" s="178"/>
      <c r="E85" s="178"/>
      <c r="F85" s="178"/>
      <c r="G85" s="178"/>
      <c r="H85" s="178"/>
      <c r="I85" s="178"/>
    </row>
    <row r="86" spans="1:9" ht="33.75">
      <c r="A86" s="6" t="s">
        <v>34</v>
      </c>
      <c r="B86" s="206" t="s">
        <v>84</v>
      </c>
      <c r="C86" s="207"/>
      <c r="D86" s="207"/>
      <c r="E86" s="207"/>
      <c r="F86" s="207"/>
      <c r="G86" s="208"/>
      <c r="H86" s="6" t="s">
        <v>36</v>
      </c>
      <c r="I86" s="6" t="s">
        <v>37</v>
      </c>
    </row>
    <row r="87" spans="1:19" ht="15" customHeight="1">
      <c r="A87" s="86">
        <v>1</v>
      </c>
      <c r="B87" s="172" t="s">
        <v>85</v>
      </c>
      <c r="C87" s="173"/>
      <c r="D87" s="173"/>
      <c r="E87" s="173"/>
      <c r="F87" s="173"/>
      <c r="G87" s="174"/>
      <c r="H87" s="7">
        <f>I87/$I$98</f>
        <v>0</v>
      </c>
      <c r="I87" s="8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86">
        <v>2</v>
      </c>
      <c r="B88" s="218" t="s">
        <v>172</v>
      </c>
      <c r="C88" s="219"/>
      <c r="D88" s="219"/>
      <c r="E88" s="219"/>
      <c r="F88" s="219"/>
      <c r="G88" s="220"/>
      <c r="H88" s="7">
        <f aca="true" t="shared" si="4" ref="H88:H92">I88/$I$98</f>
        <v>0</v>
      </c>
      <c r="I88" s="8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86">
        <v>3</v>
      </c>
      <c r="B89" s="172" t="s">
        <v>86</v>
      </c>
      <c r="C89" s="173"/>
      <c r="D89" s="173"/>
      <c r="E89" s="173"/>
      <c r="F89" s="173"/>
      <c r="G89" s="174"/>
      <c r="H89" s="7">
        <f t="shared" si="4"/>
        <v>0</v>
      </c>
      <c r="I89" s="8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86">
        <v>4</v>
      </c>
      <c r="B90" s="214" t="s">
        <v>173</v>
      </c>
      <c r="C90" s="215"/>
      <c r="D90" s="215"/>
      <c r="E90" s="215"/>
      <c r="F90" s="215"/>
      <c r="G90" s="216"/>
      <c r="H90" s="7">
        <f t="shared" si="4"/>
        <v>0</v>
      </c>
      <c r="I90" s="8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86">
        <v>5</v>
      </c>
      <c r="B91" s="172" t="s">
        <v>87</v>
      </c>
      <c r="C91" s="173"/>
      <c r="D91" s="173"/>
      <c r="E91" s="173"/>
      <c r="F91" s="173"/>
      <c r="G91" s="174"/>
      <c r="H91" s="7">
        <f t="shared" si="4"/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86">
        <v>6</v>
      </c>
      <c r="B92" s="172" t="s">
        <v>88</v>
      </c>
      <c r="C92" s="173"/>
      <c r="D92" s="173"/>
      <c r="E92" s="173"/>
      <c r="F92" s="173"/>
      <c r="G92" s="174"/>
      <c r="H92" s="7">
        <f t="shared" si="4"/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200" t="s">
        <v>89</v>
      </c>
      <c r="B93" s="201"/>
      <c r="C93" s="201"/>
      <c r="D93" s="201"/>
      <c r="E93" s="201"/>
      <c r="F93" s="201"/>
      <c r="G93" s="202"/>
      <c r="H93" s="65">
        <f>H87+H88+H89+H90+H91+H92</f>
        <v>0</v>
      </c>
      <c r="I93" s="66">
        <f>I87+I88+I89+I90+I91+I92</f>
        <v>0</v>
      </c>
      <c r="J93" s="9"/>
      <c r="K93"/>
      <c r="L93"/>
      <c r="M93"/>
      <c r="N93"/>
      <c r="O93"/>
      <c r="P93"/>
      <c r="Q93"/>
      <c r="R93"/>
      <c r="S93"/>
    </row>
    <row r="94" spans="1:19" ht="30" customHeight="1">
      <c r="A94"/>
      <c r="B94" s="203" t="s">
        <v>205</v>
      </c>
      <c r="C94" s="203"/>
      <c r="D94" s="203"/>
      <c r="E94" s="203"/>
      <c r="F94" s="203"/>
      <c r="G94" s="203"/>
      <c r="H94" s="203"/>
      <c r="I94" s="203"/>
      <c r="K94"/>
      <c r="L94"/>
      <c r="M94"/>
      <c r="N94"/>
      <c r="O94"/>
      <c r="P94"/>
      <c r="Q94"/>
      <c r="R94"/>
      <c r="S94"/>
    </row>
    <row r="95" spans="1:9" ht="5.25" customHeight="1">
      <c r="A95"/>
      <c r="B95"/>
      <c r="C95"/>
      <c r="D95"/>
      <c r="E95"/>
      <c r="F95"/>
      <c r="G95"/>
      <c r="H95"/>
      <c r="I95"/>
    </row>
    <row r="96" spans="1:19" ht="48.75" customHeight="1">
      <c r="A96" s="210" t="s">
        <v>174</v>
      </c>
      <c r="B96" s="211"/>
      <c r="C96" s="211"/>
      <c r="D96" s="211"/>
      <c r="E96" s="212"/>
      <c r="F96" s="15">
        <v>0.1</v>
      </c>
      <c r="G96" s="16">
        <f>I98*F96</f>
        <v>248.44835154993604</v>
      </c>
      <c r="H96" s="68" t="s">
        <v>90</v>
      </c>
      <c r="I96" s="69">
        <f>I71</f>
        <v>63.724199999999996</v>
      </c>
      <c r="K96"/>
      <c r="L96"/>
      <c r="M96"/>
      <c r="N96"/>
      <c r="O96"/>
      <c r="P96"/>
      <c r="Q96"/>
      <c r="R96"/>
      <c r="S96"/>
    </row>
    <row r="97" spans="1:19" s="138" customFormat="1" ht="16.5" customHeight="1">
      <c r="A97" s="204" t="s">
        <v>91</v>
      </c>
      <c r="B97" s="204"/>
      <c r="C97" s="70" t="s">
        <v>92</v>
      </c>
      <c r="D97" s="70" t="s">
        <v>93</v>
      </c>
      <c r="E97" s="70" t="s">
        <v>94</v>
      </c>
      <c r="F97" s="70" t="s">
        <v>95</v>
      </c>
      <c r="G97" s="70" t="s">
        <v>216</v>
      </c>
      <c r="H97" s="68" t="s">
        <v>96</v>
      </c>
      <c r="I97" s="71" t="s">
        <v>97</v>
      </c>
      <c r="J97" s="137"/>
      <c r="K97"/>
      <c r="L97"/>
      <c r="M97"/>
      <c r="N97"/>
      <c r="O97"/>
      <c r="P97"/>
      <c r="Q97"/>
      <c r="R97"/>
      <c r="S97"/>
    </row>
    <row r="98" spans="1:19" ht="16.5" customHeight="1">
      <c r="A98" s="205">
        <f>I31</f>
        <v>1305.516</v>
      </c>
      <c r="B98" s="205"/>
      <c r="C98" s="91">
        <f>I42</f>
        <v>480.42988800000006</v>
      </c>
      <c r="D98" s="91">
        <f>I54</f>
        <v>322.09690752</v>
      </c>
      <c r="E98" s="91">
        <f>I61</f>
        <v>48.509058012000004</v>
      </c>
      <c r="F98" s="91">
        <f>I65</f>
        <v>118.53166196736004</v>
      </c>
      <c r="G98" s="91">
        <f>I73</f>
        <v>273.12420000000003</v>
      </c>
      <c r="H98" s="91">
        <f>A98+C98+D98+E98+F98+G98</f>
        <v>2548.2077154993603</v>
      </c>
      <c r="I98" s="91">
        <f>H98-I96</f>
        <v>2484.4835154993602</v>
      </c>
      <c r="J98" s="9"/>
      <c r="K98"/>
      <c r="L98"/>
      <c r="M98"/>
      <c r="N98"/>
      <c r="O98"/>
      <c r="P98"/>
      <c r="Q98"/>
      <c r="R98"/>
      <c r="S98"/>
    </row>
    <row r="99" spans="1:9" ht="5.1" customHeight="1">
      <c r="A99" s="67"/>
      <c r="B99" s="213"/>
      <c r="C99" s="213"/>
      <c r="D99" s="213"/>
      <c r="E99" s="213"/>
      <c r="F99" s="213"/>
      <c r="G99" s="213"/>
      <c r="H99" s="213"/>
      <c r="I99" s="213"/>
    </row>
    <row r="100" spans="1:9" ht="33.75">
      <c r="A100" s="6" t="s">
        <v>40</v>
      </c>
      <c r="B100" s="206" t="s">
        <v>98</v>
      </c>
      <c r="C100" s="207"/>
      <c r="D100" s="207"/>
      <c r="E100" s="207"/>
      <c r="F100" s="207"/>
      <c r="G100" s="208"/>
      <c r="H100" s="6" t="s">
        <v>36</v>
      </c>
      <c r="I100" s="6" t="s">
        <v>37</v>
      </c>
    </row>
    <row r="101" spans="1:9" ht="15" customHeight="1">
      <c r="A101" s="86">
        <v>1</v>
      </c>
      <c r="B101" s="172" t="s">
        <v>244</v>
      </c>
      <c r="C101" s="173"/>
      <c r="D101" s="173"/>
      <c r="E101" s="173"/>
      <c r="F101" s="173"/>
      <c r="G101" s="174"/>
      <c r="H101" s="7">
        <f>I101/$I$111</f>
        <v>0</v>
      </c>
      <c r="I101" s="8">
        <v>0</v>
      </c>
    </row>
    <row r="102" spans="1:9" ht="15" customHeight="1">
      <c r="A102" s="86">
        <v>2</v>
      </c>
      <c r="B102" s="172" t="s">
        <v>99</v>
      </c>
      <c r="C102" s="173"/>
      <c r="D102" s="173"/>
      <c r="E102" s="173"/>
      <c r="F102" s="173"/>
      <c r="G102" s="174"/>
      <c r="H102" s="7">
        <f>I102/$I$111</f>
        <v>0</v>
      </c>
      <c r="I102" s="8">
        <v>0</v>
      </c>
    </row>
    <row r="103" spans="1:9" ht="15" customHeight="1">
      <c r="A103" s="200" t="s">
        <v>100</v>
      </c>
      <c r="B103" s="201"/>
      <c r="C103" s="201"/>
      <c r="D103" s="201"/>
      <c r="E103" s="201"/>
      <c r="F103" s="201"/>
      <c r="G103" s="202"/>
      <c r="H103" s="65">
        <f>H101+H102</f>
        <v>0</v>
      </c>
      <c r="I103" s="118">
        <f>I101+I102</f>
        <v>0</v>
      </c>
    </row>
    <row r="104" ht="5.1" customHeight="1"/>
    <row r="105" spans="1:9" ht="33.75">
      <c r="A105" s="6" t="s">
        <v>44</v>
      </c>
      <c r="B105" s="206" t="s">
        <v>101</v>
      </c>
      <c r="C105" s="207"/>
      <c r="D105" s="207"/>
      <c r="E105" s="207"/>
      <c r="F105" s="207"/>
      <c r="G105" s="208"/>
      <c r="H105" s="6" t="s">
        <v>36</v>
      </c>
      <c r="I105" s="6" t="s">
        <v>37</v>
      </c>
    </row>
    <row r="106" spans="1:9" ht="15" customHeight="1">
      <c r="A106" s="86">
        <v>1</v>
      </c>
      <c r="B106" s="172" t="s">
        <v>101</v>
      </c>
      <c r="C106" s="173"/>
      <c r="D106" s="173"/>
      <c r="E106" s="173"/>
      <c r="F106" s="173"/>
      <c r="G106" s="174"/>
      <c r="H106" s="7">
        <f>I106/I111</f>
        <v>0</v>
      </c>
      <c r="I106" s="8">
        <v>0</v>
      </c>
    </row>
    <row r="107" spans="1:12" ht="15" customHeight="1">
      <c r="A107" s="200" t="s">
        <v>168</v>
      </c>
      <c r="B107" s="201"/>
      <c r="C107" s="201"/>
      <c r="D107" s="201"/>
      <c r="E107" s="201"/>
      <c r="F107" s="201"/>
      <c r="G107" s="202"/>
      <c r="H107" s="65">
        <f>H106</f>
        <v>0</v>
      </c>
      <c r="I107" s="118">
        <f>I106</f>
        <v>0</v>
      </c>
      <c r="J107" s="9"/>
      <c r="K107" s="9"/>
      <c r="L107" s="1"/>
    </row>
    <row r="108" spans="1:9" ht="5.1" customHeight="1">
      <c r="A108" s="124"/>
      <c r="B108" s="124"/>
      <c r="C108" s="124"/>
      <c r="D108" s="124"/>
      <c r="E108" s="124"/>
      <c r="F108" s="124"/>
      <c r="G108" s="124"/>
      <c r="H108" s="125"/>
      <c r="I108" s="126"/>
    </row>
    <row r="109" spans="1:12" ht="39" customHeight="1">
      <c r="A109" s="209" t="s">
        <v>102</v>
      </c>
      <c r="B109" s="209"/>
      <c r="C109" s="209"/>
      <c r="D109" s="209"/>
      <c r="E109" s="209"/>
      <c r="F109" s="15">
        <v>0.18</v>
      </c>
      <c r="G109" s="16">
        <f>I111*F109</f>
        <v>447.2070327898848</v>
      </c>
      <c r="H109" s="68" t="s">
        <v>90</v>
      </c>
      <c r="I109" s="69">
        <f>I71</f>
        <v>63.724199999999996</v>
      </c>
      <c r="L109" s="1"/>
    </row>
    <row r="110" spans="1:12" s="138" customFormat="1" ht="16.5" customHeight="1">
      <c r="A110" s="204" t="s">
        <v>91</v>
      </c>
      <c r="B110" s="204"/>
      <c r="C110" s="70" t="s">
        <v>92</v>
      </c>
      <c r="D110" s="70" t="s">
        <v>93</v>
      </c>
      <c r="E110" s="70" t="s">
        <v>94</v>
      </c>
      <c r="F110" s="70" t="s">
        <v>95</v>
      </c>
      <c r="G110" s="70" t="s">
        <v>216</v>
      </c>
      <c r="H110" s="68" t="s">
        <v>96</v>
      </c>
      <c r="I110" s="71" t="s">
        <v>97</v>
      </c>
      <c r="J110" s="137"/>
      <c r="L110" s="137"/>
    </row>
    <row r="111" spans="1:12" ht="16.5" customHeight="1">
      <c r="A111" s="205">
        <f>I31</f>
        <v>1305.516</v>
      </c>
      <c r="B111" s="205"/>
      <c r="C111" s="91">
        <f>I42</f>
        <v>480.42988800000006</v>
      </c>
      <c r="D111" s="91">
        <f>I54</f>
        <v>322.09690752</v>
      </c>
      <c r="E111" s="91">
        <f>I61</f>
        <v>48.509058012000004</v>
      </c>
      <c r="F111" s="91">
        <f>I65</f>
        <v>118.53166196736004</v>
      </c>
      <c r="G111" s="91">
        <f>I73</f>
        <v>273.12420000000003</v>
      </c>
      <c r="H111" s="91">
        <f>A111+C111+D111+E111+F111+G111</f>
        <v>2548.2077154993603</v>
      </c>
      <c r="I111" s="91">
        <f>H111-I109</f>
        <v>2484.4835154993602</v>
      </c>
      <c r="J111" s="9"/>
      <c r="L111" s="1"/>
    </row>
    <row r="112" ht="5.1" customHeight="1"/>
    <row r="113" spans="1:9" ht="12">
      <c r="A113" s="183" t="s">
        <v>103</v>
      </c>
      <c r="B113" s="183"/>
      <c r="C113" s="183"/>
      <c r="D113" s="183"/>
      <c r="E113" s="183"/>
      <c r="F113" s="183"/>
      <c r="G113" s="183"/>
      <c r="H113" s="131">
        <f>H93+H103+H107</f>
        <v>0</v>
      </c>
      <c r="I113" s="132">
        <f>I93+I103+I107</f>
        <v>0</v>
      </c>
    </row>
    <row r="114" ht="5.1" customHeight="1"/>
    <row r="115" spans="1:9" ht="11.25" customHeight="1">
      <c r="A115" s="178" t="s">
        <v>104</v>
      </c>
      <c r="B115" s="178"/>
      <c r="C115" s="178"/>
      <c r="D115" s="178"/>
      <c r="E115" s="178"/>
      <c r="F115" s="178"/>
      <c r="G115" s="178"/>
      <c r="H115" s="178"/>
      <c r="I115" s="178"/>
    </row>
    <row r="116" spans="1:15" ht="33.75">
      <c r="A116" s="6" t="s">
        <v>34</v>
      </c>
      <c r="B116" s="206" t="s">
        <v>206</v>
      </c>
      <c r="C116" s="207"/>
      <c r="D116" s="207"/>
      <c r="E116" s="207"/>
      <c r="F116" s="207"/>
      <c r="G116" s="208"/>
      <c r="H116" s="6" t="s">
        <v>36</v>
      </c>
      <c r="I116" s="6" t="s">
        <v>37</v>
      </c>
      <c r="K116"/>
      <c r="L116"/>
      <c r="M116"/>
      <c r="N116"/>
      <c r="O116"/>
    </row>
    <row r="117" spans="1:9" ht="15" customHeight="1">
      <c r="A117" s="155">
        <v>1</v>
      </c>
      <c r="B117" s="172" t="s">
        <v>105</v>
      </c>
      <c r="C117" s="173"/>
      <c r="D117" s="173"/>
      <c r="E117" s="173"/>
      <c r="F117" s="173"/>
      <c r="G117" s="174"/>
      <c r="H117" s="7">
        <f>I117/$I$83</f>
        <v>0.007115489874110564</v>
      </c>
      <c r="I117" s="8">
        <f>($D$127/$E$129)*H127</f>
        <v>18.131746196766112</v>
      </c>
    </row>
    <row r="118" spans="1:9" ht="15" customHeight="1">
      <c r="A118" s="155">
        <v>2</v>
      </c>
      <c r="B118" s="172" t="s">
        <v>106</v>
      </c>
      <c r="C118" s="173"/>
      <c r="D118" s="173"/>
      <c r="E118" s="173"/>
      <c r="F118" s="173"/>
      <c r="G118" s="174"/>
      <c r="H118" s="7">
        <f aca="true" t="shared" si="5" ref="H118:H121">I118/$I$83</f>
        <v>0.03284072249589491</v>
      </c>
      <c r="I118" s="8">
        <f>($D$127/$E$129)*H128</f>
        <v>83.68498244661282</v>
      </c>
    </row>
    <row r="119" spans="1:9" ht="15" customHeight="1">
      <c r="A119" s="155">
        <v>3</v>
      </c>
      <c r="B119" s="172" t="s">
        <v>23</v>
      </c>
      <c r="C119" s="173"/>
      <c r="D119" s="173"/>
      <c r="E119" s="173"/>
      <c r="F119" s="173"/>
      <c r="G119" s="174"/>
      <c r="H119" s="7">
        <f t="shared" si="5"/>
        <v>0.054734537493158195</v>
      </c>
      <c r="I119" s="8">
        <f>($D$127/$E$129)*H129</f>
        <v>139.47497074435472</v>
      </c>
    </row>
    <row r="120" spans="1:9" ht="15" customHeight="1">
      <c r="A120" s="155">
        <v>4</v>
      </c>
      <c r="B120" s="172" t="s">
        <v>107</v>
      </c>
      <c r="C120" s="173"/>
      <c r="D120" s="173"/>
      <c r="E120" s="173"/>
      <c r="F120" s="173"/>
      <c r="G120" s="174"/>
      <c r="H120" s="7">
        <f t="shared" si="5"/>
        <v>0</v>
      </c>
      <c r="I120" s="8">
        <f aca="true" t="shared" si="6" ref="I120">($D$127/$E$128)*G130</f>
        <v>0</v>
      </c>
    </row>
    <row r="121" spans="1:9" ht="15" customHeight="1">
      <c r="A121" s="155">
        <v>5</v>
      </c>
      <c r="B121" s="172" t="s">
        <v>88</v>
      </c>
      <c r="C121" s="173"/>
      <c r="D121" s="173"/>
      <c r="E121" s="173"/>
      <c r="F121" s="173"/>
      <c r="G121" s="174"/>
      <c r="H121" s="7">
        <f t="shared" si="5"/>
        <v>0</v>
      </c>
      <c r="I121" s="8">
        <v>0</v>
      </c>
    </row>
    <row r="122" spans="1:9" ht="15" customHeight="1">
      <c r="A122" s="200" t="s">
        <v>108</v>
      </c>
      <c r="B122" s="201"/>
      <c r="C122" s="201"/>
      <c r="D122" s="201"/>
      <c r="E122" s="201"/>
      <c r="F122" s="201"/>
      <c r="G122" s="202"/>
      <c r="H122" s="65">
        <f>H117+H118+H119+H120+H121</f>
        <v>0.09469074986316367</v>
      </c>
      <c r="I122" s="156">
        <f>I117+I118+I119+I120+I121</f>
        <v>241.29169938773367</v>
      </c>
    </row>
    <row r="123" spans="1:19" ht="11.25" customHeight="1">
      <c r="A123" s="67" t="s">
        <v>109</v>
      </c>
      <c r="B123" s="203" t="s">
        <v>110</v>
      </c>
      <c r="C123" s="203"/>
      <c r="D123" s="203"/>
      <c r="E123" s="203"/>
      <c r="F123" s="203"/>
      <c r="G123" s="203"/>
      <c r="H123" s="203"/>
      <c r="I123" s="203"/>
      <c r="K123"/>
      <c r="L123"/>
      <c r="M123"/>
      <c r="N123"/>
      <c r="O123"/>
      <c r="P123"/>
      <c r="Q123"/>
      <c r="R123"/>
      <c r="S123"/>
    </row>
    <row r="124" spans="1:19" ht="20.25" customHeight="1">
      <c r="A124" s="67" t="s">
        <v>111</v>
      </c>
      <c r="B124" s="190" t="s">
        <v>112</v>
      </c>
      <c r="C124" s="190"/>
      <c r="D124" s="190"/>
      <c r="E124" s="190"/>
      <c r="F124" s="190"/>
      <c r="G124" s="190"/>
      <c r="H124" s="190"/>
      <c r="I124" s="190"/>
      <c r="K124"/>
      <c r="L124"/>
      <c r="M124"/>
      <c r="N124"/>
      <c r="O124"/>
      <c r="P124"/>
      <c r="Q124"/>
      <c r="R124"/>
      <c r="S124"/>
    </row>
    <row r="125" spans="1:9" ht="13.5" customHeight="1">
      <c r="A125" s="191" t="s">
        <v>113</v>
      </c>
      <c r="B125" s="191"/>
      <c r="C125" s="191"/>
      <c r="D125" s="191"/>
      <c r="E125" s="191"/>
      <c r="F125" s="191"/>
      <c r="G125" s="191"/>
      <c r="H125" s="191"/>
      <c r="I125" s="191"/>
    </row>
    <row r="126" spans="1:9" ht="13.5" customHeight="1">
      <c r="A126" s="192" t="s">
        <v>114</v>
      </c>
      <c r="B126" s="192"/>
      <c r="C126" s="155" t="s">
        <v>115</v>
      </c>
      <c r="D126" s="193" t="s">
        <v>116</v>
      </c>
      <c r="E126" s="194"/>
      <c r="F126" s="155" t="s">
        <v>117</v>
      </c>
      <c r="G126" s="159" t="s">
        <v>118</v>
      </c>
      <c r="H126" s="195" t="s">
        <v>119</v>
      </c>
      <c r="I126" s="195"/>
    </row>
    <row r="127" spans="1:10" ht="13.5" customHeight="1">
      <c r="A127" s="196">
        <f>I83</f>
        <v>2548.2077154993603</v>
      </c>
      <c r="B127" s="197"/>
      <c r="C127" s="8">
        <f>I113</f>
        <v>0</v>
      </c>
      <c r="D127" s="198">
        <f>A127+C127</f>
        <v>2548.2077154993603</v>
      </c>
      <c r="E127" s="199"/>
      <c r="F127" s="155" t="s">
        <v>105</v>
      </c>
      <c r="G127" s="162">
        <v>0.0165</v>
      </c>
      <c r="H127" s="186">
        <v>0.0065</v>
      </c>
      <c r="I127" s="186"/>
      <c r="J127" s="9"/>
    </row>
    <row r="128" spans="1:9" ht="13.5" customHeight="1">
      <c r="A128" s="185" t="s">
        <v>169</v>
      </c>
      <c r="B128" s="185"/>
      <c r="C128" s="159">
        <v>1</v>
      </c>
      <c r="D128" s="160">
        <f>G131/1</f>
        <v>0.14250000000000002</v>
      </c>
      <c r="E128" s="161">
        <f>C128-D128</f>
        <v>0.8574999999999999</v>
      </c>
      <c r="F128" s="155" t="s">
        <v>106</v>
      </c>
      <c r="G128" s="162">
        <v>0.076</v>
      </c>
      <c r="H128" s="186">
        <v>0.03</v>
      </c>
      <c r="I128" s="186"/>
    </row>
    <row r="129" spans="1:9" ht="13.5" customHeight="1">
      <c r="A129" s="187" t="s">
        <v>170</v>
      </c>
      <c r="B129" s="187"/>
      <c r="C129" s="17">
        <v>1</v>
      </c>
      <c r="D129" s="64">
        <f>H131</f>
        <v>0.0865</v>
      </c>
      <c r="E129" s="158">
        <f>C129-D129</f>
        <v>0.9135</v>
      </c>
      <c r="F129" s="155" t="s">
        <v>23</v>
      </c>
      <c r="G129" s="162">
        <f>I11</f>
        <v>0.05</v>
      </c>
      <c r="H129" s="186">
        <f>I11</f>
        <v>0.05</v>
      </c>
      <c r="I129" s="186"/>
    </row>
    <row r="130" spans="1:9" ht="13.5" customHeight="1">
      <c r="A130" s="188" t="s">
        <v>223</v>
      </c>
      <c r="B130" s="189"/>
      <c r="C130" s="155">
        <v>1</v>
      </c>
      <c r="D130" s="145">
        <v>0.09</v>
      </c>
      <c r="E130" s="146">
        <f>C130-D130</f>
        <v>0.91</v>
      </c>
      <c r="F130" s="155" t="s">
        <v>120</v>
      </c>
      <c r="G130" s="162">
        <v>0</v>
      </c>
      <c r="H130" s="186">
        <v>0</v>
      </c>
      <c r="I130" s="186"/>
    </row>
    <row r="131" spans="1:9" ht="18" customHeight="1">
      <c r="A131" s="140" t="s">
        <v>121</v>
      </c>
      <c r="B131" s="180" t="s">
        <v>224</v>
      </c>
      <c r="C131" s="180"/>
      <c r="D131" s="180"/>
      <c r="E131" s="180"/>
      <c r="F131" s="157" t="s">
        <v>122</v>
      </c>
      <c r="G131" s="163">
        <f>SUM(G127:G130)</f>
        <v>0.14250000000000002</v>
      </c>
      <c r="H131" s="181">
        <f>SUM(H127:I130)</f>
        <v>0.0865</v>
      </c>
      <c r="I131" s="181"/>
    </row>
    <row r="132" spans="1:9" ht="5.1" customHeight="1">
      <c r="A132" s="141"/>
      <c r="B132" s="182"/>
      <c r="C132" s="182"/>
      <c r="D132" s="182"/>
      <c r="E132" s="182"/>
      <c r="F132" s="182"/>
      <c r="G132" s="182"/>
      <c r="H132" s="182"/>
      <c r="I132" s="182"/>
    </row>
    <row r="133" spans="1:9" ht="12" customHeight="1">
      <c r="A133" s="183" t="s">
        <v>123</v>
      </c>
      <c r="B133" s="183"/>
      <c r="C133" s="183"/>
      <c r="D133" s="183"/>
      <c r="E133" s="183"/>
      <c r="F133" s="183"/>
      <c r="G133" s="183"/>
      <c r="H133" s="131">
        <f>H122</f>
        <v>0.09469074986316367</v>
      </c>
      <c r="I133" s="132">
        <f>I122</f>
        <v>241.29169938773367</v>
      </c>
    </row>
    <row r="134" ht="5.1" customHeight="1"/>
    <row r="135" spans="1:9" ht="15">
      <c r="A135" s="184" t="s">
        <v>124</v>
      </c>
      <c r="B135" s="184"/>
      <c r="C135" s="184"/>
      <c r="D135" s="184"/>
      <c r="E135" s="184"/>
      <c r="F135" s="184"/>
      <c r="G135" s="184"/>
      <c r="H135" s="184"/>
      <c r="I135" s="184"/>
    </row>
    <row r="136" spans="1:9" ht="15">
      <c r="A136" s="178" t="s">
        <v>33</v>
      </c>
      <c r="B136" s="178"/>
      <c r="C136" s="178"/>
      <c r="D136" s="178"/>
      <c r="E136" s="178"/>
      <c r="F136" s="178"/>
      <c r="G136" s="178"/>
      <c r="H136" s="178"/>
      <c r="I136" s="178"/>
    </row>
    <row r="137" spans="1:9" ht="15" customHeight="1">
      <c r="A137" s="86">
        <v>1</v>
      </c>
      <c r="B137" s="172" t="s">
        <v>175</v>
      </c>
      <c r="C137" s="173"/>
      <c r="D137" s="173"/>
      <c r="E137" s="173"/>
      <c r="F137" s="173"/>
      <c r="G137" s="174"/>
      <c r="H137" s="7">
        <f>I137/$G$154</f>
        <v>0.46801085278336263</v>
      </c>
      <c r="I137" s="93">
        <f>I31</f>
        <v>1305.516</v>
      </c>
    </row>
    <row r="138" spans="1:9" ht="15" customHeight="1">
      <c r="A138" s="86">
        <v>2</v>
      </c>
      <c r="B138" s="172" t="s">
        <v>125</v>
      </c>
      <c r="C138" s="173"/>
      <c r="D138" s="173"/>
      <c r="E138" s="173"/>
      <c r="F138" s="173"/>
      <c r="G138" s="174"/>
      <c r="H138" s="7">
        <f aca="true" t="shared" si="7" ref="H138:H139">I138/$G$154</f>
        <v>0.3475776013161858</v>
      </c>
      <c r="I138" s="93">
        <f>I42+I54+I61+I65</f>
        <v>969.5675154993601</v>
      </c>
    </row>
    <row r="139" spans="1:9" ht="15" customHeight="1">
      <c r="A139" s="86">
        <v>3</v>
      </c>
      <c r="B139" s="179" t="s">
        <v>176</v>
      </c>
      <c r="C139" s="179"/>
      <c r="D139" s="179"/>
      <c r="E139" s="179"/>
      <c r="F139" s="179"/>
      <c r="G139" s="179"/>
      <c r="H139" s="7">
        <f t="shared" si="7"/>
        <v>0.0979115459004514</v>
      </c>
      <c r="I139" s="93">
        <f>I73</f>
        <v>273.12420000000003</v>
      </c>
    </row>
    <row r="140" spans="1:10" s="120" customFormat="1" ht="15" customHeight="1">
      <c r="A140" s="175" t="s">
        <v>126</v>
      </c>
      <c r="B140" s="176"/>
      <c r="C140" s="176"/>
      <c r="D140" s="176"/>
      <c r="E140" s="176"/>
      <c r="F140" s="176"/>
      <c r="G140" s="177"/>
      <c r="H140" s="131">
        <f>H137+H138+H139</f>
        <v>0.9134999999999998</v>
      </c>
      <c r="I140" s="132">
        <f>I137+I138+I139</f>
        <v>2548.2077154993603</v>
      </c>
      <c r="J140" s="142"/>
    </row>
    <row r="141" ht="5.1" customHeight="1"/>
    <row r="142" spans="1:9" ht="15">
      <c r="A142" s="178" t="s">
        <v>83</v>
      </c>
      <c r="B142" s="178"/>
      <c r="C142" s="178"/>
      <c r="D142" s="178"/>
      <c r="E142" s="178"/>
      <c r="F142" s="178"/>
      <c r="G142" s="178"/>
      <c r="H142" s="178"/>
      <c r="I142" s="178"/>
    </row>
    <row r="143" spans="1:9" ht="15" customHeight="1">
      <c r="A143" s="86">
        <v>1</v>
      </c>
      <c r="B143" s="172" t="s">
        <v>177</v>
      </c>
      <c r="C143" s="173"/>
      <c r="D143" s="173"/>
      <c r="E143" s="173"/>
      <c r="F143" s="173"/>
      <c r="G143" s="174"/>
      <c r="H143" s="7">
        <f>I143/$G$154</f>
        <v>0</v>
      </c>
      <c r="I143" s="8">
        <f>I93</f>
        <v>0</v>
      </c>
    </row>
    <row r="144" spans="1:9" ht="15" customHeight="1">
      <c r="A144" s="86">
        <v>2</v>
      </c>
      <c r="B144" s="172" t="s">
        <v>178</v>
      </c>
      <c r="C144" s="173"/>
      <c r="D144" s="173"/>
      <c r="E144" s="173"/>
      <c r="F144" s="173"/>
      <c r="G144" s="174"/>
      <c r="H144" s="7">
        <f aca="true" t="shared" si="8" ref="H144:H145">I144/$G$154</f>
        <v>0</v>
      </c>
      <c r="I144" s="8">
        <f>I103</f>
        <v>0</v>
      </c>
    </row>
    <row r="145" spans="1:9" ht="15" customHeight="1">
      <c r="A145" s="86">
        <v>3</v>
      </c>
      <c r="B145" s="172" t="s">
        <v>179</v>
      </c>
      <c r="C145" s="173"/>
      <c r="D145" s="173"/>
      <c r="E145" s="173"/>
      <c r="F145" s="173"/>
      <c r="G145" s="174"/>
      <c r="H145" s="7">
        <f t="shared" si="8"/>
        <v>0</v>
      </c>
      <c r="I145" s="8">
        <f>I107</f>
        <v>0</v>
      </c>
    </row>
    <row r="146" spans="1:9" ht="15" customHeight="1">
      <c r="A146" s="175" t="s">
        <v>127</v>
      </c>
      <c r="B146" s="176"/>
      <c r="C146" s="176"/>
      <c r="D146" s="176"/>
      <c r="E146" s="176"/>
      <c r="F146" s="176"/>
      <c r="G146" s="177"/>
      <c r="H146" s="131">
        <f>H143+H144+H145</f>
        <v>0</v>
      </c>
      <c r="I146" s="132">
        <f>I143+I144+I145</f>
        <v>0</v>
      </c>
    </row>
    <row r="147" ht="5.1" customHeight="1"/>
    <row r="148" spans="1:9" ht="15">
      <c r="A148" s="178" t="s">
        <v>104</v>
      </c>
      <c r="B148" s="178"/>
      <c r="C148" s="178"/>
      <c r="D148" s="178"/>
      <c r="E148" s="178"/>
      <c r="F148" s="178"/>
      <c r="G148" s="178"/>
      <c r="H148" s="178"/>
      <c r="I148" s="178"/>
    </row>
    <row r="149" spans="1:9" ht="15" customHeight="1">
      <c r="A149" s="86">
        <v>1</v>
      </c>
      <c r="B149" s="172" t="s">
        <v>180</v>
      </c>
      <c r="C149" s="173"/>
      <c r="D149" s="173"/>
      <c r="E149" s="173"/>
      <c r="F149" s="173"/>
      <c r="G149" s="174"/>
      <c r="H149" s="7">
        <f>I149/$G$154</f>
        <v>0.08650000000000001</v>
      </c>
      <c r="I149" s="8">
        <f>I122</f>
        <v>241.29169938773367</v>
      </c>
    </row>
    <row r="150" spans="1:11" ht="15" customHeight="1">
      <c r="A150" s="175" t="s">
        <v>128</v>
      </c>
      <c r="B150" s="176"/>
      <c r="C150" s="176"/>
      <c r="D150" s="176"/>
      <c r="E150" s="176"/>
      <c r="F150" s="176"/>
      <c r="G150" s="177"/>
      <c r="H150" s="131">
        <f>H149</f>
        <v>0.08650000000000001</v>
      </c>
      <c r="I150" s="132">
        <f>I122</f>
        <v>241.29169938773367</v>
      </c>
      <c r="K150" s="18"/>
    </row>
    <row r="151" ht="5.1" customHeight="1"/>
    <row r="152" spans="1:9" ht="15">
      <c r="A152" s="164" t="s">
        <v>124</v>
      </c>
      <c r="B152" s="164"/>
      <c r="C152" s="164"/>
      <c r="D152" s="164"/>
      <c r="E152" s="164"/>
      <c r="F152" s="164"/>
      <c r="G152" s="164"/>
      <c r="H152" s="164"/>
      <c r="I152" s="164"/>
    </row>
    <row r="153" spans="1:9" ht="45">
      <c r="A153" s="165" t="s">
        <v>129</v>
      </c>
      <c r="B153" s="165"/>
      <c r="C153" s="165"/>
      <c r="D153" s="165"/>
      <c r="E153" s="165"/>
      <c r="F153" s="165"/>
      <c r="G153" s="94" t="s">
        <v>130</v>
      </c>
      <c r="H153" s="94" t="s">
        <v>131</v>
      </c>
      <c r="I153" s="94" t="s">
        <v>132</v>
      </c>
    </row>
    <row r="154" spans="1:9" ht="11.25" customHeight="1">
      <c r="A154" s="166" t="str">
        <f>D5</f>
        <v>Cozinheiro</v>
      </c>
      <c r="B154" s="167"/>
      <c r="C154" s="167"/>
      <c r="D154" s="167"/>
      <c r="E154" s="167"/>
      <c r="F154" s="168"/>
      <c r="G154" s="19">
        <f>I140+I146+I150</f>
        <v>2789.499414887094</v>
      </c>
      <c r="H154" s="94">
        <v>2</v>
      </c>
      <c r="I154" s="19">
        <f>G154*H154</f>
        <v>5578.998829774188</v>
      </c>
    </row>
    <row r="155" spans="1:9" ht="15">
      <c r="A155" s="166"/>
      <c r="B155" s="167"/>
      <c r="C155" s="167"/>
      <c r="D155" s="167"/>
      <c r="E155" s="167"/>
      <c r="F155" s="168"/>
      <c r="G155" s="94"/>
      <c r="H155" s="94"/>
      <c r="I155" s="19"/>
    </row>
    <row r="156" spans="1:10" s="120" customFormat="1" ht="12">
      <c r="A156" s="169" t="s">
        <v>181</v>
      </c>
      <c r="B156" s="170"/>
      <c r="C156" s="170"/>
      <c r="D156" s="170"/>
      <c r="E156" s="170"/>
      <c r="F156" s="170"/>
      <c r="G156" s="170"/>
      <c r="H156" s="171"/>
      <c r="I156" s="143">
        <f>I154+I155</f>
        <v>5578.998829774188</v>
      </c>
      <c r="J156" s="142"/>
    </row>
  </sheetData>
  <mergeCells count="141">
    <mergeCell ref="A1:I1"/>
    <mergeCell ref="A2:B2"/>
    <mergeCell ref="C2:D2"/>
    <mergeCell ref="E2:I2"/>
    <mergeCell ref="A3:B3"/>
    <mergeCell ref="G5:H5"/>
    <mergeCell ref="A44:I44"/>
    <mergeCell ref="A20:F20"/>
    <mergeCell ref="A21:F21"/>
    <mergeCell ref="A23:I23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46:G46"/>
    <mergeCell ref="B47:G47"/>
    <mergeCell ref="B48:G48"/>
    <mergeCell ref="B49:G49"/>
    <mergeCell ref="B50:G50"/>
    <mergeCell ref="B51:G51"/>
    <mergeCell ref="B39:G39"/>
    <mergeCell ref="B40:G40"/>
    <mergeCell ref="B41:G41"/>
    <mergeCell ref="A42:G42"/>
    <mergeCell ref="A43:I43"/>
    <mergeCell ref="B45:G45"/>
    <mergeCell ref="B58:G58"/>
    <mergeCell ref="B59:G59"/>
    <mergeCell ref="B60:G60"/>
    <mergeCell ref="A61:G61"/>
    <mergeCell ref="B63:G63"/>
    <mergeCell ref="B64:G64"/>
    <mergeCell ref="B52:G52"/>
    <mergeCell ref="B53:G53"/>
    <mergeCell ref="A54:G54"/>
    <mergeCell ref="B55:I55"/>
    <mergeCell ref="B56:I56"/>
    <mergeCell ref="B57:G57"/>
    <mergeCell ref="A73:G73"/>
    <mergeCell ref="A75:I75"/>
    <mergeCell ref="A76:B76"/>
    <mergeCell ref="A77:B77"/>
    <mergeCell ref="A79:I79"/>
    <mergeCell ref="A80:B80"/>
    <mergeCell ref="A65:G65"/>
    <mergeCell ref="A67:G67"/>
    <mergeCell ref="B69:G69"/>
    <mergeCell ref="B70:G70"/>
    <mergeCell ref="B71:G71"/>
    <mergeCell ref="B72:G72"/>
    <mergeCell ref="B89:G89"/>
    <mergeCell ref="B90:G90"/>
    <mergeCell ref="B91:G91"/>
    <mergeCell ref="B92:G92"/>
    <mergeCell ref="A93:G93"/>
    <mergeCell ref="B94:I94"/>
    <mergeCell ref="A81:B81"/>
    <mergeCell ref="A83:G83"/>
    <mergeCell ref="A85:I85"/>
    <mergeCell ref="B86:G86"/>
    <mergeCell ref="B87:G87"/>
    <mergeCell ref="B88:G88"/>
    <mergeCell ref="B102:G102"/>
    <mergeCell ref="A103:G103"/>
    <mergeCell ref="B105:G105"/>
    <mergeCell ref="B106:G106"/>
    <mergeCell ref="A107:G107"/>
    <mergeCell ref="A109:E109"/>
    <mergeCell ref="A96:E96"/>
    <mergeCell ref="A97:B97"/>
    <mergeCell ref="A98:B98"/>
    <mergeCell ref="B99:I99"/>
    <mergeCell ref="B100:G100"/>
    <mergeCell ref="B101:G101"/>
    <mergeCell ref="B118:G118"/>
    <mergeCell ref="B119:G119"/>
    <mergeCell ref="B120:G120"/>
    <mergeCell ref="B121:G121"/>
    <mergeCell ref="A122:G122"/>
    <mergeCell ref="B123:I123"/>
    <mergeCell ref="A110:B110"/>
    <mergeCell ref="A111:B111"/>
    <mergeCell ref="A113:G113"/>
    <mergeCell ref="A115:I115"/>
    <mergeCell ref="B116:G116"/>
    <mergeCell ref="B117:G117"/>
    <mergeCell ref="A128:B128"/>
    <mergeCell ref="H128:I128"/>
    <mergeCell ref="A129:B129"/>
    <mergeCell ref="H129:I129"/>
    <mergeCell ref="A130:B130"/>
    <mergeCell ref="H130:I130"/>
    <mergeCell ref="B124:I124"/>
    <mergeCell ref="A125:I125"/>
    <mergeCell ref="A126:B126"/>
    <mergeCell ref="D126:E126"/>
    <mergeCell ref="H126:I126"/>
    <mergeCell ref="A127:B127"/>
    <mergeCell ref="D127:E127"/>
    <mergeCell ref="H127:I127"/>
    <mergeCell ref="B137:G137"/>
    <mergeCell ref="B138:G138"/>
    <mergeCell ref="B139:G139"/>
    <mergeCell ref="A140:G140"/>
    <mergeCell ref="A142:I142"/>
    <mergeCell ref="B143:G143"/>
    <mergeCell ref="B131:E131"/>
    <mergeCell ref="H131:I131"/>
    <mergeCell ref="B132:I132"/>
    <mergeCell ref="A133:G133"/>
    <mergeCell ref="A135:I135"/>
    <mergeCell ref="A136:I136"/>
    <mergeCell ref="A152:I152"/>
    <mergeCell ref="A153:F153"/>
    <mergeCell ref="A154:F154"/>
    <mergeCell ref="A155:F155"/>
    <mergeCell ref="A156:H156"/>
    <mergeCell ref="B144:G144"/>
    <mergeCell ref="B145:G145"/>
    <mergeCell ref="A146:G146"/>
    <mergeCell ref="A148:I148"/>
    <mergeCell ref="B149:G149"/>
    <mergeCell ref="A150:G150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4" r:id="rId3"/>
  <rowBreaks count="2" manualBreakCount="2">
    <brk id="56" max="16383" man="1"/>
    <brk id="108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8:O51"/>
  <sheetViews>
    <sheetView workbookViewId="0" topLeftCell="A25">
      <selection activeCell="O35" sqref="O35"/>
    </sheetView>
  </sheetViews>
  <sheetFormatPr defaultColWidth="9.140625" defaultRowHeight="15"/>
  <cols>
    <col min="1" max="1" width="9.140625" style="45" customWidth="1"/>
    <col min="2" max="2" width="25.140625" style="45" customWidth="1"/>
    <col min="3" max="3" width="9.7109375" style="45" customWidth="1"/>
    <col min="4" max="4" width="7.28125" style="45" customWidth="1"/>
    <col min="5" max="5" width="7.57421875" style="45" hidden="1" customWidth="1"/>
    <col min="6" max="6" width="13.421875" style="45" bestFit="1" customWidth="1"/>
    <col min="7" max="7" width="14.7109375" style="60" hidden="1" customWidth="1"/>
    <col min="8" max="8" width="14.7109375" style="45" bestFit="1" customWidth="1"/>
    <col min="9" max="10" width="13.57421875" style="45" bestFit="1" customWidth="1"/>
    <col min="11" max="11" width="15.140625" style="45" customWidth="1"/>
    <col min="12" max="12" width="16.57421875" style="45" customWidth="1"/>
    <col min="13" max="14" width="9.140625" style="45" customWidth="1"/>
    <col min="15" max="15" width="14.7109375" style="45" bestFit="1" customWidth="1"/>
    <col min="16" max="16384" width="9.140625" style="45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8" spans="2:12" ht="15">
      <c r="B28" s="43" t="s">
        <v>153</v>
      </c>
      <c r="C28" s="43"/>
      <c r="D28" s="43"/>
      <c r="E28" s="43"/>
      <c r="F28" s="43"/>
      <c r="G28" s="44"/>
      <c r="H28" s="43"/>
      <c r="I28" s="43"/>
      <c r="J28" s="43"/>
      <c r="K28" s="43"/>
      <c r="L28" s="43"/>
    </row>
    <row r="29" spans="2:12" ht="15">
      <c r="B29" s="43" t="s">
        <v>154</v>
      </c>
      <c r="C29" s="250"/>
      <c r="D29" s="250"/>
      <c r="E29" s="250"/>
      <c r="F29" s="250"/>
      <c r="G29" s="44"/>
      <c r="H29" s="43"/>
      <c r="I29" s="43"/>
      <c r="J29" s="43"/>
      <c r="K29" s="43"/>
      <c r="L29" s="43"/>
    </row>
    <row r="30" spans="3:12" s="46" customFormat="1" ht="47.25">
      <c r="C30" s="47" t="s">
        <v>155</v>
      </c>
      <c r="D30" s="46" t="s">
        <v>156</v>
      </c>
      <c r="E30" s="46" t="s">
        <v>157</v>
      </c>
      <c r="F30" s="46" t="s">
        <v>158</v>
      </c>
      <c r="G30" s="47" t="s">
        <v>159</v>
      </c>
      <c r="H30" s="46" t="s">
        <v>114</v>
      </c>
      <c r="I30" s="46" t="s">
        <v>115</v>
      </c>
      <c r="J30" s="46" t="s">
        <v>160</v>
      </c>
      <c r="K30" s="46" t="s">
        <v>161</v>
      </c>
      <c r="L30" s="46" t="s">
        <v>162</v>
      </c>
    </row>
    <row r="31" spans="2:12" ht="15">
      <c r="B31" s="48" t="s">
        <v>3</v>
      </c>
      <c r="C31" s="49">
        <v>44</v>
      </c>
      <c r="D31" s="50">
        <v>1</v>
      </c>
      <c r="E31" s="51">
        <v>0.4</v>
      </c>
      <c r="F31" s="52" t="e">
        <f>REMUNERACAO2</f>
        <v>#REF!</v>
      </c>
      <c r="G31" s="53">
        <v>0.2</v>
      </c>
      <c r="H31" s="54" t="e">
        <f>MONA2</f>
        <v>#REF!</v>
      </c>
      <c r="I31" s="54" t="e">
        <f>MONB2</f>
        <v>#REF!</v>
      </c>
      <c r="J31" s="54" t="e">
        <f>MONC2</f>
        <v>#REF!</v>
      </c>
      <c r="K31" s="54" t="e">
        <f>SUM(H31:J31)</f>
        <v>#REF!</v>
      </c>
      <c r="L31" s="54" t="e">
        <f>K31*D31</f>
        <v>#REF!</v>
      </c>
    </row>
    <row r="32" spans="2:12" ht="15">
      <c r="B32" s="48" t="s">
        <v>5</v>
      </c>
      <c r="C32" s="49">
        <v>44</v>
      </c>
      <c r="D32" s="50">
        <v>3</v>
      </c>
      <c r="E32" s="51"/>
      <c r="F32" s="52" t="e">
        <f>REMUNERACAO7</f>
        <v>#REF!</v>
      </c>
      <c r="G32" s="53"/>
      <c r="H32" s="54" t="e">
        <f>MONA7</f>
        <v>#REF!</v>
      </c>
      <c r="I32" s="54" t="e">
        <f>MONB7</f>
        <v>#REF!</v>
      </c>
      <c r="J32" s="54" t="e">
        <f>MONC7</f>
        <v>#REF!</v>
      </c>
      <c r="K32" s="54" t="e">
        <f aca="true" t="shared" si="0" ref="K32:K39">SUM(H32:J32)</f>
        <v>#REF!</v>
      </c>
      <c r="L32" s="54" t="e">
        <f>K32*D32</f>
        <v>#REF!</v>
      </c>
    </row>
    <row r="33" spans="2:12" ht="15">
      <c r="B33" s="48" t="s">
        <v>7</v>
      </c>
      <c r="C33" s="49">
        <v>44</v>
      </c>
      <c r="D33" s="50">
        <v>2</v>
      </c>
      <c r="E33" s="51"/>
      <c r="F33" s="52" t="e">
        <f>REMUNERACAO7</f>
        <v>#REF!</v>
      </c>
      <c r="G33" s="53"/>
      <c r="H33" s="54" t="e">
        <f>MONA7</f>
        <v>#REF!</v>
      </c>
      <c r="I33" s="54" t="e">
        <f>MONB7</f>
        <v>#REF!</v>
      </c>
      <c r="J33" s="54" t="e">
        <f>MONC7</f>
        <v>#REF!</v>
      </c>
      <c r="K33" s="54" t="e">
        <f t="shared" si="0"/>
        <v>#REF!</v>
      </c>
      <c r="L33" s="54" t="e">
        <f aca="true" t="shared" si="1" ref="L33:L39">K33*D33</f>
        <v>#REF!</v>
      </c>
    </row>
    <row r="34" spans="2:12" ht="25.5">
      <c r="B34" s="48" t="s">
        <v>146</v>
      </c>
      <c r="C34" s="49">
        <v>44</v>
      </c>
      <c r="D34" s="50">
        <v>5</v>
      </c>
      <c r="E34" s="51"/>
      <c r="F34" s="52" t="e">
        <f>REMUNERACAO4</f>
        <v>#REF!</v>
      </c>
      <c r="G34" s="53"/>
      <c r="H34" s="54" t="e">
        <f>MONA4</f>
        <v>#REF!</v>
      </c>
      <c r="I34" s="54" t="e">
        <f>MONB4</f>
        <v>#REF!</v>
      </c>
      <c r="J34" s="54" t="e">
        <f>MONC4</f>
        <v>#REF!</v>
      </c>
      <c r="K34" s="54" t="e">
        <f t="shared" si="0"/>
        <v>#REF!</v>
      </c>
      <c r="L34" s="54" t="e">
        <f t="shared" si="1"/>
        <v>#REF!</v>
      </c>
    </row>
    <row r="35" spans="2:12" ht="15">
      <c r="B35" s="48" t="s">
        <v>12</v>
      </c>
      <c r="C35" s="49">
        <v>44</v>
      </c>
      <c r="D35" s="50">
        <v>1</v>
      </c>
      <c r="E35" s="51"/>
      <c r="F35" s="52" t="e">
        <f>REMUNERACAO1</f>
        <v>#REF!</v>
      </c>
      <c r="G35" s="53"/>
      <c r="H35" s="54" t="e">
        <f>MONA1</f>
        <v>#REF!</v>
      </c>
      <c r="I35" s="54" t="e">
        <f>MONB1</f>
        <v>#REF!</v>
      </c>
      <c r="J35" s="54" t="e">
        <f>MONC1</f>
        <v>#REF!</v>
      </c>
      <c r="K35" s="54" t="e">
        <f t="shared" si="0"/>
        <v>#REF!</v>
      </c>
      <c r="L35" s="54" t="e">
        <f t="shared" si="1"/>
        <v>#REF!</v>
      </c>
    </row>
    <row r="36" spans="2:12" ht="15">
      <c r="B36" s="48" t="s">
        <v>1</v>
      </c>
      <c r="C36" s="49">
        <v>44</v>
      </c>
      <c r="D36" s="50">
        <v>2</v>
      </c>
      <c r="E36" s="51"/>
      <c r="F36" s="52" t="e">
        <f>REMUNERACAO6</f>
        <v>#REF!</v>
      </c>
      <c r="G36" s="53"/>
      <c r="H36" s="54" t="e">
        <f>MONA6</f>
        <v>#REF!</v>
      </c>
      <c r="I36" s="54" t="e">
        <f>MONB6</f>
        <v>#REF!</v>
      </c>
      <c r="J36" s="54" t="e">
        <f>MONC6</f>
        <v>#REF!</v>
      </c>
      <c r="K36" s="54" t="e">
        <f t="shared" si="0"/>
        <v>#REF!</v>
      </c>
      <c r="L36" s="54" t="e">
        <f t="shared" si="1"/>
        <v>#REF!</v>
      </c>
    </row>
    <row r="37" spans="2:12" ht="15">
      <c r="B37" s="48" t="s">
        <v>2</v>
      </c>
      <c r="C37" s="49">
        <v>44</v>
      </c>
      <c r="D37" s="50">
        <v>1</v>
      </c>
      <c r="E37" s="51"/>
      <c r="F37" s="52" t="e">
        <f>REMUNERACAO3</f>
        <v>#REF!</v>
      </c>
      <c r="G37" s="53"/>
      <c r="H37" s="54" t="e">
        <f>MONA3</f>
        <v>#REF!</v>
      </c>
      <c r="I37" s="54" t="e">
        <f>MONB3</f>
        <v>#REF!</v>
      </c>
      <c r="J37" s="54" t="e">
        <f>MONC3</f>
        <v>#REF!</v>
      </c>
      <c r="K37" s="54" t="e">
        <f t="shared" si="0"/>
        <v>#REF!</v>
      </c>
      <c r="L37" s="54" t="e">
        <f t="shared" si="1"/>
        <v>#REF!</v>
      </c>
    </row>
    <row r="38" spans="2:12" ht="15">
      <c r="B38" s="48" t="s">
        <v>147</v>
      </c>
      <c r="C38" s="49">
        <v>44</v>
      </c>
      <c r="D38" s="50">
        <v>1</v>
      </c>
      <c r="E38" s="51"/>
      <c r="F38" s="52" t="e">
        <f>REMUNERACAO5</f>
        <v>#REF!</v>
      </c>
      <c r="G38" s="53"/>
      <c r="H38" s="54" t="e">
        <f>MONA5</f>
        <v>#REF!</v>
      </c>
      <c r="I38" s="54" t="e">
        <f>MONB5</f>
        <v>#REF!</v>
      </c>
      <c r="J38" s="54" t="e">
        <f>MONC5</f>
        <v>#REF!</v>
      </c>
      <c r="K38" s="54" t="e">
        <f t="shared" si="0"/>
        <v>#REF!</v>
      </c>
      <c r="L38" s="54" t="e">
        <f t="shared" si="1"/>
        <v>#REF!</v>
      </c>
    </row>
    <row r="39" spans="2:12" ht="25.5">
      <c r="B39" s="48" t="s">
        <v>148</v>
      </c>
      <c r="C39" s="49">
        <v>44</v>
      </c>
      <c r="D39" s="50">
        <v>1</v>
      </c>
      <c r="E39" s="51">
        <v>0.2</v>
      </c>
      <c r="F39" s="52" t="e">
        <f>REMUNERACAO8</f>
        <v>#REF!</v>
      </c>
      <c r="G39" s="53">
        <v>0.1</v>
      </c>
      <c r="H39" s="54" t="e">
        <f>MONA8</f>
        <v>#REF!</v>
      </c>
      <c r="I39" s="54" t="e">
        <f>MONB8</f>
        <v>#REF!</v>
      </c>
      <c r="J39" s="54" t="e">
        <f>MONC8</f>
        <v>#REF!</v>
      </c>
      <c r="K39" s="54" t="e">
        <f t="shared" si="0"/>
        <v>#REF!</v>
      </c>
      <c r="L39" s="54" t="e">
        <f t="shared" si="1"/>
        <v>#REF!</v>
      </c>
    </row>
    <row r="40" spans="2:15" ht="15">
      <c r="B40" s="55" t="s">
        <v>122</v>
      </c>
      <c r="C40" s="55"/>
      <c r="D40" s="55"/>
      <c r="E40" s="55"/>
      <c r="F40" s="55"/>
      <c r="G40" s="56"/>
      <c r="H40" s="55"/>
      <c r="I40" s="55"/>
      <c r="J40" s="55"/>
      <c r="K40" s="55"/>
      <c r="L40" s="57" t="e">
        <f>SUM(L31:L39)</f>
        <v>#REF!</v>
      </c>
      <c r="O40" s="58"/>
    </row>
    <row r="42" ht="15">
      <c r="G42" s="59" t="e">
        <f>5*L40</f>
        <v>#REF!</v>
      </c>
    </row>
    <row r="43" spans="8:11" ht="15">
      <c r="H43" s="61"/>
      <c r="J43" s="62"/>
      <c r="K43" s="62"/>
    </row>
    <row r="44" spans="6:11" ht="15">
      <c r="F44" s="63" t="s">
        <v>163</v>
      </c>
      <c r="J44" s="62"/>
      <c r="K44" s="62"/>
    </row>
    <row r="45" spans="6:11" ht="15">
      <c r="F45" s="63" t="s">
        <v>164</v>
      </c>
      <c r="J45" s="62"/>
      <c r="K45" s="62"/>
    </row>
    <row r="46" spans="10:11" ht="15">
      <c r="J46" s="62"/>
      <c r="K46" s="62"/>
    </row>
    <row r="47" ht="15">
      <c r="F47" s="62"/>
    </row>
    <row r="48" ht="15">
      <c r="F48" s="62"/>
    </row>
    <row r="49" ht="15">
      <c r="F49" s="62"/>
    </row>
    <row r="50" ht="15">
      <c r="F50" s="62"/>
    </row>
    <row r="51" ht="15">
      <c r="F51" s="62"/>
    </row>
  </sheetData>
  <mergeCells count="1">
    <mergeCell ref="C29:F2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6" r:id="rId4"/>
  <headerFooter>
    <oddFooter>&amp;L&amp;8&amp;Z&amp;F&amp;R&amp;8&amp;P/&amp;N &amp;D</oddFooter>
  </headerFooter>
  <drawing r:id="rId3"/>
  <legacyDrawing r:id="rId2"/>
  <oleObjects>
    <mc:AlternateContent xmlns:mc="http://schemas.openxmlformats.org/markup-compatibility/2006">
      <mc:Choice Requires="x14">
        <oleObject progId="Word.Document.12" shapeId="2049" r:id="rId1">
          <objectPr r:id="rId5">
            <anchor>
              <from>
                <xdr:col>0</xdr:col>
                <xdr:colOff>0</xdr:colOff>
                <xdr:row>0</xdr:row>
                <xdr:rowOff>142875</xdr:rowOff>
              </from>
              <to>
                <xdr:col>11</xdr:col>
                <xdr:colOff>733425</xdr:colOff>
                <xdr:row>24</xdr:row>
                <xdr:rowOff>161925</xdr:rowOff>
              </to>
            </anchor>
          </objectPr>
        </oleObject>
      </mc:Choice>
      <mc:Fallback>
        <oleObject progId="Word.Document.12" shapeId="2049" r:id="rId1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K10" sqref="K10"/>
    </sheetView>
  </sheetViews>
  <sheetFormatPr defaultColWidth="9.140625" defaultRowHeight="15"/>
  <cols>
    <col min="2" max="2" width="34.8515625" style="0" customWidth="1"/>
    <col min="3" max="5" width="15.421875" style="0" customWidth="1"/>
  </cols>
  <sheetData>
    <row r="1" spans="1:5" ht="15">
      <c r="A1" s="30" t="s">
        <v>13</v>
      </c>
      <c r="B1" s="31" t="s">
        <v>14</v>
      </c>
      <c r="C1" s="32" t="s">
        <v>141</v>
      </c>
      <c r="D1" s="33" t="s">
        <v>142</v>
      </c>
      <c r="E1" s="34" t="s">
        <v>143</v>
      </c>
    </row>
    <row r="2" spans="1:5" ht="15">
      <c r="A2" s="30">
        <v>2</v>
      </c>
      <c r="B2" s="35" t="s">
        <v>3</v>
      </c>
      <c r="C2" s="36">
        <v>5143.57138674005</v>
      </c>
      <c r="D2" s="36">
        <v>10287.1427734801</v>
      </c>
      <c r="E2" s="38">
        <v>123445.7132817612</v>
      </c>
    </row>
    <row r="3" spans="1:5" ht="15">
      <c r="A3" s="30">
        <v>7</v>
      </c>
      <c r="B3" s="35" t="s">
        <v>4</v>
      </c>
      <c r="C3" s="36">
        <v>5143.57138674005</v>
      </c>
      <c r="D3" s="36">
        <v>36004.99970718035</v>
      </c>
      <c r="E3" s="38">
        <v>432059.9964861642</v>
      </c>
    </row>
    <row r="4" spans="1:5" ht="15">
      <c r="A4" s="30">
        <v>11</v>
      </c>
      <c r="B4" s="35" t="s">
        <v>5</v>
      </c>
      <c r="C4" s="36">
        <v>5143.57138674005</v>
      </c>
      <c r="D4" s="36">
        <v>56579.28525414055</v>
      </c>
      <c r="E4" s="38">
        <v>678951.4230496866</v>
      </c>
    </row>
    <row r="5" spans="1:5" ht="15">
      <c r="A5" s="30">
        <v>2</v>
      </c>
      <c r="B5" s="35" t="s">
        <v>6</v>
      </c>
      <c r="C5" s="36">
        <v>5526.669247806105</v>
      </c>
      <c r="D5" s="36">
        <v>11053.33849561221</v>
      </c>
      <c r="E5" s="38">
        <v>132640.06194734652</v>
      </c>
    </row>
    <row r="6" spans="1:5" ht="15">
      <c r="A6" s="30">
        <v>2</v>
      </c>
      <c r="B6" s="35" t="s">
        <v>7</v>
      </c>
      <c r="C6" s="36">
        <v>5143.57138674005</v>
      </c>
      <c r="D6" s="36">
        <v>10287.1427734801</v>
      </c>
      <c r="E6" s="38">
        <v>123445.7132817612</v>
      </c>
    </row>
    <row r="7" spans="1:5" ht="15">
      <c r="A7" s="30">
        <v>2</v>
      </c>
      <c r="B7" s="35" t="s">
        <v>8</v>
      </c>
      <c r="C7" s="36">
        <v>5143.57138674005</v>
      </c>
      <c r="D7" s="36">
        <v>10287.1427734801</v>
      </c>
      <c r="E7" s="38">
        <v>123445.7132817612</v>
      </c>
    </row>
    <row r="8" spans="1:5" ht="15">
      <c r="A8" s="30">
        <v>21</v>
      </c>
      <c r="B8" s="35" t="s">
        <v>9</v>
      </c>
      <c r="C8" s="36">
        <v>4149.782210303587</v>
      </c>
      <c r="D8" s="36">
        <v>87145.42641637533</v>
      </c>
      <c r="E8" s="38">
        <v>1045745.1169965039</v>
      </c>
    </row>
    <row r="9" spans="1:5" ht="15">
      <c r="A9" s="30">
        <v>1</v>
      </c>
      <c r="B9" s="35" t="s">
        <v>11</v>
      </c>
      <c r="C9" s="36">
        <v>6944.131333750516</v>
      </c>
      <c r="D9" s="36">
        <v>6944.131333750516</v>
      </c>
      <c r="E9" s="38">
        <v>83329.5760050062</v>
      </c>
    </row>
    <row r="10" spans="1:5" ht="15">
      <c r="A10" s="30">
        <v>4</v>
      </c>
      <c r="B10" s="35" t="s">
        <v>12</v>
      </c>
      <c r="C10" s="36">
        <v>6561.033472684459</v>
      </c>
      <c r="D10" s="36">
        <v>26244.133890737838</v>
      </c>
      <c r="E10" s="38">
        <v>314929.60668885405</v>
      </c>
    </row>
    <row r="11" spans="1:5" ht="15">
      <c r="A11" s="30">
        <v>6</v>
      </c>
      <c r="B11" s="35" t="s">
        <v>1</v>
      </c>
      <c r="C11" s="36">
        <v>5414.293627701076</v>
      </c>
      <c r="D11" s="36">
        <v>32485.761766206455</v>
      </c>
      <c r="E11" s="38">
        <v>389829.14119447744</v>
      </c>
    </row>
    <row r="12" spans="1:5" ht="15">
      <c r="A12" s="30">
        <v>4</v>
      </c>
      <c r="B12" s="35" t="s">
        <v>2</v>
      </c>
      <c r="C12" s="36">
        <v>5414.293627701076</v>
      </c>
      <c r="D12" s="36">
        <v>21657.174510804303</v>
      </c>
      <c r="E12" s="38">
        <v>259886.09412965164</v>
      </c>
    </row>
    <row r="13" spans="1:5" ht="15">
      <c r="A13" s="30">
        <v>2</v>
      </c>
      <c r="B13" s="35" t="s">
        <v>0</v>
      </c>
      <c r="C13" s="36">
        <v>4657.254488618976</v>
      </c>
      <c r="D13" s="36">
        <v>9314.508977237952</v>
      </c>
      <c r="E13" s="38">
        <v>111774.10772685544</v>
      </c>
    </row>
    <row r="14" spans="1:5" ht="15">
      <c r="A14" s="30">
        <v>1</v>
      </c>
      <c r="B14" s="35" t="s">
        <v>10</v>
      </c>
      <c r="C14" s="36">
        <v>4308.93349864639</v>
      </c>
      <c r="D14" s="36">
        <v>4308.93349864639</v>
      </c>
      <c r="E14" s="38">
        <v>51707.20198375668</v>
      </c>
    </row>
    <row r="15" spans="1:5" ht="15">
      <c r="A15" s="20"/>
      <c r="B15" s="21"/>
      <c r="C15" s="26" t="s">
        <v>122</v>
      </c>
      <c r="D15" s="27">
        <v>322599.1221711322</v>
      </c>
      <c r="E15" s="27">
        <v>3871189.4660535865</v>
      </c>
    </row>
    <row r="20" ht="15">
      <c r="A20" t="s">
        <v>144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6"/>
  <sheetViews>
    <sheetView view="pageBreakPreview" zoomScale="130" zoomScaleSheetLayoutView="130" workbookViewId="0" topLeftCell="A120">
      <selection activeCell="A115" sqref="A115:I133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7" width="11.28125" style="4" customWidth="1"/>
    <col min="8" max="8" width="8.71093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231" t="s">
        <v>185</v>
      </c>
      <c r="B1" s="231"/>
      <c r="C1" s="231"/>
      <c r="D1" s="231"/>
      <c r="E1" s="231"/>
      <c r="F1" s="231"/>
      <c r="G1" s="231"/>
      <c r="H1" s="231"/>
      <c r="I1" s="231"/>
      <c r="K1" s="105"/>
      <c r="L1" s="106"/>
      <c r="M1" s="106"/>
      <c r="N1" s="106"/>
    </row>
    <row r="2" spans="1:14" ht="22.5" customHeight="1">
      <c r="A2" s="231" t="s">
        <v>15</v>
      </c>
      <c r="B2" s="231"/>
      <c r="C2" s="232" t="s">
        <v>218</v>
      </c>
      <c r="D2" s="232"/>
      <c r="E2" s="233" t="s">
        <v>245</v>
      </c>
      <c r="F2" s="233"/>
      <c r="G2" s="233"/>
      <c r="H2" s="233"/>
      <c r="I2" s="233"/>
      <c r="K2" s="107"/>
      <c r="L2" s="106"/>
      <c r="M2" s="106"/>
      <c r="N2" s="106"/>
    </row>
    <row r="3" spans="1:14" ht="11.25" customHeight="1">
      <c r="A3" s="231" t="s">
        <v>16</v>
      </c>
      <c r="B3" s="231"/>
      <c r="C3" s="108"/>
      <c r="D3" s="2"/>
      <c r="E3" s="3" t="s">
        <v>17</v>
      </c>
      <c r="F3" s="108"/>
      <c r="G3" s="2"/>
      <c r="H3" s="2"/>
      <c r="I3" s="2"/>
      <c r="K3" s="106"/>
      <c r="L3" s="106"/>
      <c r="M3" s="106"/>
      <c r="N3" s="106"/>
    </row>
    <row r="4" spans="11:14" ht="5.1" customHeight="1">
      <c r="K4" s="106"/>
      <c r="L4" s="106"/>
      <c r="M4" s="106"/>
      <c r="N4" s="106"/>
    </row>
    <row r="5" spans="1:14" ht="18.75" customHeight="1">
      <c r="A5" s="109" t="s">
        <v>186</v>
      </c>
      <c r="B5" s="110"/>
      <c r="C5" s="110"/>
      <c r="D5" s="111" t="s">
        <v>221</v>
      </c>
      <c r="E5" s="102"/>
      <c r="F5" s="102"/>
      <c r="G5" s="234" t="s">
        <v>187</v>
      </c>
      <c r="H5" s="234"/>
      <c r="I5" s="112">
        <v>220</v>
      </c>
      <c r="K5" s="106"/>
      <c r="L5" s="106"/>
      <c r="M5" s="106"/>
      <c r="N5" s="106"/>
    </row>
    <row r="6" spans="1:14" ht="13.5" customHeight="1">
      <c r="A6" s="100" t="s">
        <v>188</v>
      </c>
      <c r="B6" s="113"/>
      <c r="C6" s="114"/>
      <c r="D6" s="115" t="s">
        <v>220</v>
      </c>
      <c r="E6" s="116"/>
      <c r="F6" s="116"/>
      <c r="G6" s="234" t="s">
        <v>18</v>
      </c>
      <c r="H6" s="103" t="s">
        <v>19</v>
      </c>
      <c r="I6" s="80">
        <v>0.2</v>
      </c>
      <c r="K6" s="106"/>
      <c r="L6" s="106"/>
      <c r="M6" s="106"/>
      <c r="N6" s="106"/>
    </row>
    <row r="7" spans="1:14" ht="25.5" customHeight="1">
      <c r="A7" s="115" t="s">
        <v>189</v>
      </c>
      <c r="B7" s="117"/>
      <c r="C7" s="114"/>
      <c r="D7" s="115" t="s">
        <v>190</v>
      </c>
      <c r="E7" s="116"/>
      <c r="F7" s="116"/>
      <c r="G7" s="234"/>
      <c r="H7" s="103" t="s">
        <v>20</v>
      </c>
      <c r="I7" s="81">
        <v>1</v>
      </c>
      <c r="K7" s="106"/>
      <c r="L7" s="106"/>
      <c r="M7" s="106"/>
      <c r="N7" s="106"/>
    </row>
    <row r="8" spans="1:9" ht="14.25" customHeight="1">
      <c r="A8" s="115" t="s">
        <v>191</v>
      </c>
      <c r="B8" s="117"/>
      <c r="C8" s="114"/>
      <c r="D8" s="115" t="s">
        <v>207</v>
      </c>
      <c r="E8" s="116"/>
      <c r="F8" s="116"/>
      <c r="G8" s="234"/>
      <c r="H8" s="103" t="s">
        <v>21</v>
      </c>
      <c r="I8" s="80">
        <v>0.4</v>
      </c>
    </row>
    <row r="9" spans="1:9" ht="24.75" customHeight="1">
      <c r="A9" s="115" t="s">
        <v>192</v>
      </c>
      <c r="B9" s="117"/>
      <c r="C9" s="114"/>
      <c r="D9" s="115" t="s">
        <v>193</v>
      </c>
      <c r="E9" s="116"/>
      <c r="F9" s="116"/>
      <c r="G9" s="234"/>
      <c r="H9" s="103" t="s">
        <v>20</v>
      </c>
      <c r="I9" s="103">
        <v>0</v>
      </c>
    </row>
    <row r="10" spans="1:9" ht="23.25" customHeight="1">
      <c r="A10" s="236" t="s">
        <v>22</v>
      </c>
      <c r="B10" s="237"/>
      <c r="C10" s="237"/>
      <c r="D10" s="237"/>
      <c r="E10" s="237"/>
      <c r="F10" s="237"/>
      <c r="G10" s="103" t="s">
        <v>194</v>
      </c>
      <c r="H10" s="103">
        <v>220</v>
      </c>
      <c r="I10" s="82">
        <v>1036.2</v>
      </c>
    </row>
    <row r="11" spans="1:9" ht="15" customHeight="1">
      <c r="A11" s="194" t="s">
        <v>23</v>
      </c>
      <c r="B11" s="238"/>
      <c r="C11" s="238"/>
      <c r="D11" s="238"/>
      <c r="E11" s="238"/>
      <c r="F11" s="238"/>
      <c r="G11" s="5" t="s">
        <v>24</v>
      </c>
      <c r="H11" s="103" t="s">
        <v>25</v>
      </c>
      <c r="I11" s="83">
        <v>0.05</v>
      </c>
    </row>
    <row r="12" spans="1:9" ht="15" customHeight="1">
      <c r="A12" s="239" t="s">
        <v>208</v>
      </c>
      <c r="B12" s="240"/>
      <c r="C12" s="240"/>
      <c r="D12" s="240"/>
      <c r="E12" s="240"/>
      <c r="F12" s="240"/>
      <c r="G12" s="234" t="s">
        <v>30</v>
      </c>
      <c r="H12" s="103" t="s">
        <v>26</v>
      </c>
      <c r="I12" s="144">
        <v>4.3</v>
      </c>
    </row>
    <row r="13" spans="1:9" ht="15">
      <c r="A13" s="241"/>
      <c r="B13" s="242"/>
      <c r="C13" s="242"/>
      <c r="D13" s="242"/>
      <c r="E13" s="242"/>
      <c r="F13" s="242"/>
      <c r="G13" s="234"/>
      <c r="H13" s="103" t="s">
        <v>27</v>
      </c>
      <c r="I13" s="103">
        <v>15</v>
      </c>
    </row>
    <row r="14" spans="1:9" ht="15">
      <c r="A14" s="241"/>
      <c r="B14" s="242"/>
      <c r="C14" s="242"/>
      <c r="D14" s="242"/>
      <c r="E14" s="242"/>
      <c r="F14" s="242"/>
      <c r="G14" s="234"/>
      <c r="H14" s="103" t="s">
        <v>28</v>
      </c>
      <c r="I14" s="103">
        <v>2</v>
      </c>
    </row>
    <row r="15" spans="1:9" ht="15">
      <c r="A15" s="236"/>
      <c r="B15" s="237"/>
      <c r="C15" s="237"/>
      <c r="D15" s="237"/>
      <c r="E15" s="237"/>
      <c r="F15" s="237"/>
      <c r="G15" s="234"/>
      <c r="H15" s="103" t="s">
        <v>29</v>
      </c>
      <c r="I15" s="80">
        <v>0.06</v>
      </c>
    </row>
    <row r="16" spans="1:9" ht="11.25" customHeight="1">
      <c r="A16" s="193" t="s">
        <v>209</v>
      </c>
      <c r="B16" s="193"/>
      <c r="C16" s="193"/>
      <c r="D16" s="193"/>
      <c r="E16" s="193"/>
      <c r="F16" s="194"/>
      <c r="G16" s="234" t="s">
        <v>30</v>
      </c>
      <c r="H16" s="103" t="s">
        <v>26</v>
      </c>
      <c r="I16" s="84">
        <v>16</v>
      </c>
    </row>
    <row r="17" spans="1:9" ht="11.25" customHeight="1">
      <c r="A17" s="193"/>
      <c r="B17" s="193"/>
      <c r="C17" s="193"/>
      <c r="D17" s="193"/>
      <c r="E17" s="193"/>
      <c r="F17" s="194"/>
      <c r="G17" s="234"/>
      <c r="H17" s="103" t="s">
        <v>27</v>
      </c>
      <c r="I17" s="81">
        <f>I13</f>
        <v>15</v>
      </c>
    </row>
    <row r="18" spans="1:9" ht="11.25" customHeight="1">
      <c r="A18" s="193"/>
      <c r="B18" s="193"/>
      <c r="C18" s="193"/>
      <c r="D18" s="193"/>
      <c r="E18" s="193"/>
      <c r="F18" s="194"/>
      <c r="G18" s="234"/>
      <c r="H18" s="103" t="s">
        <v>165</v>
      </c>
      <c r="I18" s="81">
        <v>1</v>
      </c>
    </row>
    <row r="19" spans="1:9" ht="15">
      <c r="A19" s="193"/>
      <c r="B19" s="193"/>
      <c r="C19" s="193"/>
      <c r="D19" s="193"/>
      <c r="E19" s="193"/>
      <c r="F19" s="194"/>
      <c r="G19" s="234"/>
      <c r="H19" s="103" t="s">
        <v>29</v>
      </c>
      <c r="I19" s="83">
        <v>0.18</v>
      </c>
    </row>
    <row r="20" spans="1:9" ht="15">
      <c r="A20" s="193" t="s">
        <v>210</v>
      </c>
      <c r="B20" s="193"/>
      <c r="C20" s="193"/>
      <c r="D20" s="193"/>
      <c r="E20" s="193"/>
      <c r="F20" s="194"/>
      <c r="G20" s="103" t="s">
        <v>30</v>
      </c>
      <c r="H20" s="103" t="s">
        <v>31</v>
      </c>
      <c r="I20" s="84">
        <v>12.6</v>
      </c>
    </row>
    <row r="21" spans="1:9" ht="15">
      <c r="A21" s="193" t="s">
        <v>32</v>
      </c>
      <c r="B21" s="193"/>
      <c r="C21" s="193"/>
      <c r="D21" s="193"/>
      <c r="E21" s="193"/>
      <c r="F21" s="194"/>
      <c r="G21" s="103"/>
      <c r="H21" s="103" t="s">
        <v>25</v>
      </c>
      <c r="I21" s="83">
        <v>0.2</v>
      </c>
    </row>
    <row r="22" ht="5.1" customHeight="1"/>
    <row r="23" spans="1:9" ht="17.25" customHeight="1">
      <c r="A23" s="178" t="s">
        <v>33</v>
      </c>
      <c r="B23" s="178"/>
      <c r="C23" s="178"/>
      <c r="D23" s="178"/>
      <c r="E23" s="178"/>
      <c r="F23" s="178"/>
      <c r="G23" s="178"/>
      <c r="H23" s="178"/>
      <c r="I23" s="178"/>
    </row>
    <row r="24" spans="1:9" ht="33.75">
      <c r="A24" s="6" t="s">
        <v>34</v>
      </c>
      <c r="B24" s="206" t="s">
        <v>35</v>
      </c>
      <c r="C24" s="207"/>
      <c r="D24" s="207"/>
      <c r="E24" s="207"/>
      <c r="F24" s="207"/>
      <c r="G24" s="208"/>
      <c r="H24" s="6" t="s">
        <v>36</v>
      </c>
      <c r="I24" s="6" t="s">
        <v>37</v>
      </c>
    </row>
    <row r="25" spans="1:9" ht="15" customHeight="1">
      <c r="A25" s="97">
        <v>1</v>
      </c>
      <c r="B25" s="172" t="s">
        <v>38</v>
      </c>
      <c r="C25" s="173"/>
      <c r="D25" s="173"/>
      <c r="E25" s="173"/>
      <c r="F25" s="173"/>
      <c r="G25" s="174"/>
      <c r="H25" s="7">
        <f>I25/$I$31</f>
        <v>0.8333333333333334</v>
      </c>
      <c r="I25" s="8">
        <f>I10/H10*I5</f>
        <v>1036.2</v>
      </c>
    </row>
    <row r="26" spans="1:10" ht="15" customHeight="1">
      <c r="A26" s="97">
        <v>2</v>
      </c>
      <c r="B26" s="172" t="s">
        <v>195</v>
      </c>
      <c r="C26" s="173"/>
      <c r="D26" s="173"/>
      <c r="E26" s="173"/>
      <c r="F26" s="173"/>
      <c r="G26" s="174"/>
      <c r="H26" s="7">
        <f aca="true" t="shared" si="0" ref="H26:H30">I26/$I$31</f>
        <v>0</v>
      </c>
      <c r="I26" s="99">
        <v>0</v>
      </c>
      <c r="J26" s="9"/>
    </row>
    <row r="27" spans="1:9" ht="15" customHeight="1">
      <c r="A27" s="97">
        <v>3</v>
      </c>
      <c r="B27" s="172" t="s">
        <v>196</v>
      </c>
      <c r="C27" s="173"/>
      <c r="D27" s="173"/>
      <c r="E27" s="173"/>
      <c r="F27" s="173"/>
      <c r="G27" s="174"/>
      <c r="H27" s="7">
        <f t="shared" si="0"/>
        <v>0</v>
      </c>
      <c r="I27" s="8">
        <v>0</v>
      </c>
    </row>
    <row r="28" spans="1:9" ht="15" customHeight="1">
      <c r="A28" s="226">
        <v>4</v>
      </c>
      <c r="B28" s="179" t="s">
        <v>211</v>
      </c>
      <c r="C28" s="179"/>
      <c r="D28" s="179"/>
      <c r="E28" s="179"/>
      <c r="F28" s="179"/>
      <c r="G28" s="179"/>
      <c r="H28" s="7">
        <f t="shared" si="0"/>
        <v>0.16666666666666666</v>
      </c>
      <c r="I28" s="8">
        <f>I6*I7*I10</f>
        <v>207.24</v>
      </c>
    </row>
    <row r="29" spans="1:9" ht="15" customHeight="1">
      <c r="A29" s="227"/>
      <c r="B29" s="228" t="s">
        <v>212</v>
      </c>
      <c r="C29" s="229"/>
      <c r="D29" s="229"/>
      <c r="E29" s="229"/>
      <c r="F29" s="229"/>
      <c r="G29" s="230"/>
      <c r="H29" s="7">
        <f t="shared" si="0"/>
        <v>0</v>
      </c>
      <c r="I29" s="8">
        <f>(I8*I10*I9)</f>
        <v>0</v>
      </c>
    </row>
    <row r="30" spans="1:9" ht="15" customHeight="1">
      <c r="A30" s="97">
        <v>5</v>
      </c>
      <c r="B30" s="172" t="s">
        <v>32</v>
      </c>
      <c r="C30" s="173"/>
      <c r="D30" s="173"/>
      <c r="E30" s="173"/>
      <c r="F30" s="173"/>
      <c r="G30" s="174"/>
      <c r="H30" s="7">
        <f t="shared" si="0"/>
        <v>0</v>
      </c>
      <c r="I30" s="8">
        <v>0</v>
      </c>
    </row>
    <row r="31" spans="1:10" s="120" customFormat="1" ht="15" customHeight="1">
      <c r="A31" s="200" t="s">
        <v>39</v>
      </c>
      <c r="B31" s="201"/>
      <c r="C31" s="201"/>
      <c r="D31" s="201"/>
      <c r="E31" s="201"/>
      <c r="F31" s="201"/>
      <c r="G31" s="202"/>
      <c r="H31" s="65">
        <f>SUM(H25:H30)</f>
        <v>1</v>
      </c>
      <c r="I31" s="139">
        <f>SUM(I25:I30)</f>
        <v>1243.44</v>
      </c>
      <c r="J31" s="119"/>
    </row>
    <row r="32" ht="5.1" customHeight="1"/>
    <row r="33" spans="1:9" ht="33.75" customHeight="1">
      <c r="A33" s="6" t="s">
        <v>40</v>
      </c>
      <c r="B33" s="206" t="s">
        <v>41</v>
      </c>
      <c r="C33" s="207"/>
      <c r="D33" s="207"/>
      <c r="E33" s="207"/>
      <c r="F33" s="207"/>
      <c r="G33" s="208"/>
      <c r="H33" s="6" t="s">
        <v>36</v>
      </c>
      <c r="I33" s="6" t="s">
        <v>37</v>
      </c>
    </row>
    <row r="34" spans="1:9" ht="15" customHeight="1">
      <c r="A34" s="97">
        <v>1</v>
      </c>
      <c r="B34" s="172" t="s">
        <v>197</v>
      </c>
      <c r="C34" s="173"/>
      <c r="D34" s="173"/>
      <c r="E34" s="173"/>
      <c r="F34" s="173"/>
      <c r="G34" s="174"/>
      <c r="H34" s="7">
        <v>0.2</v>
      </c>
      <c r="I34" s="8">
        <f>$I$31*H34</f>
        <v>248.68800000000002</v>
      </c>
    </row>
    <row r="35" spans="1:9" ht="15" customHeight="1">
      <c r="A35" s="97">
        <v>2</v>
      </c>
      <c r="B35" s="172" t="s">
        <v>198</v>
      </c>
      <c r="C35" s="173"/>
      <c r="D35" s="173"/>
      <c r="E35" s="173"/>
      <c r="F35" s="173"/>
      <c r="G35" s="174"/>
      <c r="H35" s="7">
        <v>0.015</v>
      </c>
      <c r="I35" s="8">
        <f aca="true" t="shared" si="1" ref="I35:I41">$I$31*H35</f>
        <v>18.6516</v>
      </c>
    </row>
    <row r="36" spans="1:9" ht="15" customHeight="1">
      <c r="A36" s="97">
        <v>3</v>
      </c>
      <c r="B36" s="172" t="s">
        <v>199</v>
      </c>
      <c r="C36" s="173"/>
      <c r="D36" s="173"/>
      <c r="E36" s="173"/>
      <c r="F36" s="173"/>
      <c r="G36" s="174"/>
      <c r="H36" s="7">
        <v>0.01</v>
      </c>
      <c r="I36" s="8">
        <f t="shared" si="1"/>
        <v>12.4344</v>
      </c>
    </row>
    <row r="37" spans="1:9" ht="15" customHeight="1">
      <c r="A37" s="97">
        <v>4</v>
      </c>
      <c r="B37" s="172" t="s">
        <v>200</v>
      </c>
      <c r="C37" s="173"/>
      <c r="D37" s="173"/>
      <c r="E37" s="173"/>
      <c r="F37" s="173"/>
      <c r="G37" s="174"/>
      <c r="H37" s="7">
        <v>0.002</v>
      </c>
      <c r="I37" s="8">
        <f>$I$31*H37</f>
        <v>2.48688</v>
      </c>
    </row>
    <row r="38" spans="1:9" ht="15" customHeight="1">
      <c r="A38" s="97">
        <v>5</v>
      </c>
      <c r="B38" s="172" t="s">
        <v>201</v>
      </c>
      <c r="C38" s="173"/>
      <c r="D38" s="173"/>
      <c r="E38" s="173"/>
      <c r="F38" s="173"/>
      <c r="G38" s="174"/>
      <c r="H38" s="7">
        <v>0.025</v>
      </c>
      <c r="I38" s="8">
        <f t="shared" si="1"/>
        <v>31.086000000000002</v>
      </c>
    </row>
    <row r="39" spans="1:9" ht="15" customHeight="1">
      <c r="A39" s="97">
        <v>6</v>
      </c>
      <c r="B39" s="172" t="s">
        <v>202</v>
      </c>
      <c r="C39" s="173"/>
      <c r="D39" s="173"/>
      <c r="E39" s="173"/>
      <c r="F39" s="173"/>
      <c r="G39" s="174"/>
      <c r="H39" s="7">
        <v>0.08</v>
      </c>
      <c r="I39" s="8">
        <f>$I$31*H39</f>
        <v>99.4752</v>
      </c>
    </row>
    <row r="40" spans="1:9" ht="15" customHeight="1">
      <c r="A40" s="97">
        <v>7</v>
      </c>
      <c r="B40" s="172" t="s">
        <v>203</v>
      </c>
      <c r="C40" s="173"/>
      <c r="D40" s="173"/>
      <c r="E40" s="173"/>
      <c r="F40" s="173"/>
      <c r="G40" s="174"/>
      <c r="H40" s="7">
        <v>0.03</v>
      </c>
      <c r="I40" s="8">
        <f t="shared" si="1"/>
        <v>37.3032</v>
      </c>
    </row>
    <row r="41" spans="1:9" ht="15" customHeight="1">
      <c r="A41" s="97">
        <v>8</v>
      </c>
      <c r="B41" s="172" t="s">
        <v>204</v>
      </c>
      <c r="C41" s="173"/>
      <c r="D41" s="173"/>
      <c r="E41" s="173"/>
      <c r="F41" s="173"/>
      <c r="G41" s="174"/>
      <c r="H41" s="7">
        <v>0.006</v>
      </c>
      <c r="I41" s="8">
        <f t="shared" si="1"/>
        <v>7.460640000000001</v>
      </c>
    </row>
    <row r="42" spans="1:10" s="120" customFormat="1" ht="15" customHeight="1">
      <c r="A42" s="200" t="s">
        <v>42</v>
      </c>
      <c r="B42" s="201"/>
      <c r="C42" s="201"/>
      <c r="D42" s="201"/>
      <c r="E42" s="201"/>
      <c r="F42" s="201"/>
      <c r="G42" s="202"/>
      <c r="H42" s="65">
        <f>SUM(H34:H41)</f>
        <v>0.3680000000000001</v>
      </c>
      <c r="I42" s="139">
        <f>I34+I35+I36+I37+I38+I39+I40+I41</f>
        <v>457.58592000000004</v>
      </c>
      <c r="J42" s="119"/>
    </row>
    <row r="43" spans="1:9" ht="15" customHeight="1">
      <c r="A43" s="225" t="s">
        <v>43</v>
      </c>
      <c r="B43" s="225"/>
      <c r="C43" s="225"/>
      <c r="D43" s="225"/>
      <c r="E43" s="225"/>
      <c r="F43" s="225"/>
      <c r="G43" s="225"/>
      <c r="H43" s="225"/>
      <c r="I43" s="225"/>
    </row>
    <row r="44" spans="1:16" ht="30.75" customHeight="1">
      <c r="A44" s="235" t="s">
        <v>222</v>
      </c>
      <c r="B44" s="235"/>
      <c r="C44" s="235"/>
      <c r="D44" s="235"/>
      <c r="E44" s="235"/>
      <c r="F44" s="235"/>
      <c r="G44" s="235"/>
      <c r="H44" s="235"/>
      <c r="I44" s="235"/>
      <c r="J44"/>
      <c r="K44"/>
      <c r="L44"/>
      <c r="M44"/>
      <c r="N44"/>
      <c r="O44"/>
      <c r="P44"/>
    </row>
    <row r="45" spans="1:9" ht="33.75" customHeight="1">
      <c r="A45" s="6" t="s">
        <v>44</v>
      </c>
      <c r="B45" s="206" t="s">
        <v>45</v>
      </c>
      <c r="C45" s="207"/>
      <c r="D45" s="207"/>
      <c r="E45" s="207"/>
      <c r="F45" s="207"/>
      <c r="G45" s="208"/>
      <c r="H45" s="6" t="s">
        <v>36</v>
      </c>
      <c r="I45" s="6" t="s">
        <v>37</v>
      </c>
    </row>
    <row r="46" spans="1:9" ht="15" customHeight="1">
      <c r="A46" s="97">
        <v>1</v>
      </c>
      <c r="B46" s="172" t="s">
        <v>46</v>
      </c>
      <c r="C46" s="173"/>
      <c r="D46" s="173"/>
      <c r="E46" s="173"/>
      <c r="F46" s="173"/>
      <c r="G46" s="174"/>
      <c r="H46" s="7">
        <v>0.1111</v>
      </c>
      <c r="I46" s="8">
        <f>$I$31*H46</f>
        <v>138.146184</v>
      </c>
    </row>
    <row r="47" spans="1:9" ht="15" customHeight="1">
      <c r="A47" s="97">
        <v>2</v>
      </c>
      <c r="B47" s="172" t="s">
        <v>47</v>
      </c>
      <c r="C47" s="173"/>
      <c r="D47" s="173"/>
      <c r="E47" s="173"/>
      <c r="F47" s="173"/>
      <c r="G47" s="174"/>
      <c r="H47" s="7">
        <v>0.02047</v>
      </c>
      <c r="I47" s="8">
        <f aca="true" t="shared" si="2" ref="I47:I52">$I$31*H47</f>
        <v>25.4532168</v>
      </c>
    </row>
    <row r="48" spans="1:9" ht="15" customHeight="1">
      <c r="A48" s="97">
        <v>3</v>
      </c>
      <c r="B48" s="172" t="s">
        <v>50</v>
      </c>
      <c r="C48" s="173"/>
      <c r="D48" s="173"/>
      <c r="E48" s="173"/>
      <c r="F48" s="173"/>
      <c r="G48" s="174"/>
      <c r="H48" s="7">
        <v>0.012123</v>
      </c>
      <c r="I48" s="8">
        <f t="shared" si="2"/>
        <v>15.074223120000001</v>
      </c>
    </row>
    <row r="49" spans="1:9" ht="15" customHeight="1">
      <c r="A49" s="97">
        <v>4</v>
      </c>
      <c r="B49" s="172" t="s">
        <v>48</v>
      </c>
      <c r="C49" s="173"/>
      <c r="D49" s="173"/>
      <c r="E49" s="173"/>
      <c r="F49" s="173"/>
      <c r="G49" s="174"/>
      <c r="H49" s="7">
        <v>0.011436</v>
      </c>
      <c r="I49" s="8">
        <f>$I$31*H49</f>
        <v>14.21997984</v>
      </c>
    </row>
    <row r="50" spans="1:9" ht="15" customHeight="1">
      <c r="A50" s="97">
        <v>5</v>
      </c>
      <c r="B50" s="172" t="s">
        <v>49</v>
      </c>
      <c r="C50" s="173"/>
      <c r="D50" s="173"/>
      <c r="E50" s="173"/>
      <c r="F50" s="173"/>
      <c r="G50" s="174"/>
      <c r="H50" s="7">
        <v>0.000174</v>
      </c>
      <c r="I50" s="8">
        <f t="shared" si="2"/>
        <v>0.21635856</v>
      </c>
    </row>
    <row r="51" spans="1:9" ht="15" customHeight="1">
      <c r="A51" s="97">
        <v>6</v>
      </c>
      <c r="B51" s="172" t="s">
        <v>51</v>
      </c>
      <c r="C51" s="173"/>
      <c r="D51" s="173"/>
      <c r="E51" s="173"/>
      <c r="F51" s="173"/>
      <c r="G51" s="174"/>
      <c r="H51" s="7">
        <v>0.000442</v>
      </c>
      <c r="I51" s="8">
        <f t="shared" si="2"/>
        <v>0.5496004800000001</v>
      </c>
    </row>
    <row r="52" spans="1:9" ht="15" customHeight="1">
      <c r="A52" s="97">
        <v>7</v>
      </c>
      <c r="B52" s="172" t="s">
        <v>52</v>
      </c>
      <c r="C52" s="173"/>
      <c r="D52" s="173"/>
      <c r="E52" s="173"/>
      <c r="F52" s="173"/>
      <c r="G52" s="174"/>
      <c r="H52" s="7">
        <v>0.000185</v>
      </c>
      <c r="I52" s="8">
        <f t="shared" si="2"/>
        <v>0.2300364</v>
      </c>
    </row>
    <row r="53" spans="1:9" ht="15" customHeight="1">
      <c r="A53" s="97">
        <v>8</v>
      </c>
      <c r="B53" s="172" t="s">
        <v>53</v>
      </c>
      <c r="C53" s="173"/>
      <c r="D53" s="173"/>
      <c r="E53" s="173"/>
      <c r="F53" s="173"/>
      <c r="G53" s="174"/>
      <c r="H53" s="7">
        <v>0.09079</v>
      </c>
      <c r="I53" s="8">
        <f>$I$31*H53</f>
        <v>112.8919176</v>
      </c>
    </row>
    <row r="54" spans="1:10" s="120" customFormat="1" ht="15" customHeight="1">
      <c r="A54" s="200" t="s">
        <v>54</v>
      </c>
      <c r="B54" s="201"/>
      <c r="C54" s="201"/>
      <c r="D54" s="201"/>
      <c r="E54" s="201"/>
      <c r="F54" s="201"/>
      <c r="G54" s="202"/>
      <c r="H54" s="65">
        <f>SUM(H46:H53)</f>
        <v>0.24672</v>
      </c>
      <c r="I54" s="139">
        <f>I46+I47+I48+I49+I50+I51+I52+I53</f>
        <v>306.7815168</v>
      </c>
      <c r="J54" s="119"/>
    </row>
    <row r="55" spans="1:9" ht="11.25" customHeight="1">
      <c r="A55" s="67" t="s">
        <v>55</v>
      </c>
      <c r="B55" s="203" t="s">
        <v>56</v>
      </c>
      <c r="C55" s="203"/>
      <c r="D55" s="203"/>
      <c r="E55" s="203"/>
      <c r="F55" s="203"/>
      <c r="G55" s="203"/>
      <c r="H55" s="203"/>
      <c r="I55" s="203"/>
    </row>
    <row r="56" spans="1:9" ht="15" customHeight="1">
      <c r="A56" s="67" t="s">
        <v>57</v>
      </c>
      <c r="B56" s="224" t="s">
        <v>58</v>
      </c>
      <c r="C56" s="224"/>
      <c r="D56" s="224"/>
      <c r="E56" s="224"/>
      <c r="F56" s="224"/>
      <c r="G56" s="224"/>
      <c r="H56" s="224"/>
      <c r="I56" s="224"/>
    </row>
    <row r="57" spans="1:9" ht="33.75" customHeight="1">
      <c r="A57" s="6" t="s">
        <v>59</v>
      </c>
      <c r="B57" s="206" t="s">
        <v>60</v>
      </c>
      <c r="C57" s="207"/>
      <c r="D57" s="207"/>
      <c r="E57" s="207"/>
      <c r="F57" s="207"/>
      <c r="G57" s="208"/>
      <c r="H57" s="6" t="s">
        <v>36</v>
      </c>
      <c r="I57" s="6" t="s">
        <v>37</v>
      </c>
    </row>
    <row r="58" spans="1:9" ht="15" customHeight="1">
      <c r="A58" s="97">
        <v>1</v>
      </c>
      <c r="B58" s="172" t="s">
        <v>61</v>
      </c>
      <c r="C58" s="173"/>
      <c r="D58" s="173"/>
      <c r="E58" s="173"/>
      <c r="F58" s="173"/>
      <c r="G58" s="174"/>
      <c r="H58" s="7">
        <v>0.023627</v>
      </c>
      <c r="I58" s="8">
        <f>$I$31*H58</f>
        <v>29.37875688</v>
      </c>
    </row>
    <row r="59" spans="1:9" ht="15" customHeight="1">
      <c r="A59" s="97">
        <v>2</v>
      </c>
      <c r="B59" s="172" t="s">
        <v>62</v>
      </c>
      <c r="C59" s="173"/>
      <c r="D59" s="173"/>
      <c r="E59" s="173"/>
      <c r="F59" s="173"/>
      <c r="G59" s="174"/>
      <c r="H59" s="7">
        <v>0.001717</v>
      </c>
      <c r="I59" s="8">
        <f aca="true" t="shared" si="3" ref="I59:I60">$I$31*H59</f>
        <v>2.1349864800000002</v>
      </c>
    </row>
    <row r="60" spans="1:9" ht="15" customHeight="1">
      <c r="A60" s="97">
        <v>3</v>
      </c>
      <c r="B60" s="172" t="s">
        <v>63</v>
      </c>
      <c r="C60" s="173"/>
      <c r="D60" s="173"/>
      <c r="E60" s="173"/>
      <c r="F60" s="173"/>
      <c r="G60" s="174"/>
      <c r="H60" s="7">
        <v>0.011813</v>
      </c>
      <c r="I60" s="8">
        <f t="shared" si="3"/>
        <v>14.68875672</v>
      </c>
    </row>
    <row r="61" spans="1:10" s="120" customFormat="1" ht="15" customHeight="1">
      <c r="A61" s="200" t="s">
        <v>64</v>
      </c>
      <c r="B61" s="201"/>
      <c r="C61" s="201"/>
      <c r="D61" s="201"/>
      <c r="E61" s="201"/>
      <c r="F61" s="201"/>
      <c r="G61" s="202"/>
      <c r="H61" s="65">
        <f>SUM(H58:H60)</f>
        <v>0.037156999999999996</v>
      </c>
      <c r="I61" s="139">
        <f>I58+I59+I60</f>
        <v>46.20250008</v>
      </c>
      <c r="J61" s="119"/>
    </row>
    <row r="62" ht="5.1" customHeight="1"/>
    <row r="63" spans="1:9" ht="33.75">
      <c r="A63" s="6" t="s">
        <v>65</v>
      </c>
      <c r="B63" s="206" t="s">
        <v>66</v>
      </c>
      <c r="C63" s="207"/>
      <c r="D63" s="207"/>
      <c r="E63" s="207"/>
      <c r="F63" s="207"/>
      <c r="G63" s="208"/>
      <c r="H63" s="6" t="s">
        <v>36</v>
      </c>
      <c r="I63" s="6" t="s">
        <v>37</v>
      </c>
    </row>
    <row r="64" spans="1:9" ht="15" customHeight="1">
      <c r="A64" s="97">
        <v>1</v>
      </c>
      <c r="B64" s="172" t="s">
        <v>67</v>
      </c>
      <c r="C64" s="173"/>
      <c r="D64" s="173"/>
      <c r="E64" s="173"/>
      <c r="F64" s="173"/>
      <c r="G64" s="174"/>
      <c r="H64" s="7">
        <f>(H42*H54)</f>
        <v>0.09079296000000002</v>
      </c>
      <c r="I64" s="8">
        <f>$I$31*H64</f>
        <v>112.89559818240004</v>
      </c>
    </row>
    <row r="65" spans="1:11" s="120" customFormat="1" ht="15" customHeight="1">
      <c r="A65" s="200" t="s">
        <v>68</v>
      </c>
      <c r="B65" s="201"/>
      <c r="C65" s="201"/>
      <c r="D65" s="201"/>
      <c r="E65" s="201"/>
      <c r="F65" s="201"/>
      <c r="G65" s="202"/>
      <c r="H65" s="65">
        <f>SUM(H64:H64)</f>
        <v>0.09079296000000002</v>
      </c>
      <c r="I65" s="139">
        <f>I64</f>
        <v>112.89559818240004</v>
      </c>
      <c r="J65" s="119"/>
      <c r="K65" s="121"/>
    </row>
    <row r="66" ht="5.1" customHeight="1">
      <c r="J66" s="10"/>
    </row>
    <row r="67" spans="1:10" s="120" customFormat="1" ht="12">
      <c r="A67" s="223" t="s">
        <v>69</v>
      </c>
      <c r="B67" s="223"/>
      <c r="C67" s="223"/>
      <c r="D67" s="223"/>
      <c r="E67" s="223"/>
      <c r="F67" s="223"/>
      <c r="G67" s="223"/>
      <c r="H67" s="122">
        <f>H42+H54+H61+H65</f>
        <v>0.7426699600000002</v>
      </c>
      <c r="I67" s="123">
        <f>I42+I54+I61+I65</f>
        <v>923.4655350624001</v>
      </c>
      <c r="J67" s="119"/>
    </row>
    <row r="68" ht="5.1" customHeight="1"/>
    <row r="69" spans="1:9" ht="33.75">
      <c r="A69" s="6" t="s">
        <v>70</v>
      </c>
      <c r="B69" s="206" t="s">
        <v>71</v>
      </c>
      <c r="C69" s="207"/>
      <c r="D69" s="207"/>
      <c r="E69" s="207"/>
      <c r="F69" s="207"/>
      <c r="G69" s="208"/>
      <c r="H69" s="6" t="s">
        <v>36</v>
      </c>
      <c r="I69" s="6" t="s">
        <v>37</v>
      </c>
    </row>
    <row r="70" spans="1:9" ht="15" customHeight="1">
      <c r="A70" s="104">
        <v>1</v>
      </c>
      <c r="B70" s="172" t="s">
        <v>213</v>
      </c>
      <c r="C70" s="173"/>
      <c r="D70" s="173"/>
      <c r="E70" s="173"/>
      <c r="F70" s="173"/>
      <c r="G70" s="174"/>
      <c r="H70" s="7">
        <f>I70/$I$31</f>
        <v>0.15827060413047675</v>
      </c>
      <c r="I70" s="8">
        <f>I81</f>
        <v>196.8</v>
      </c>
    </row>
    <row r="71" spans="1:9" ht="15" customHeight="1">
      <c r="A71" s="104">
        <v>2</v>
      </c>
      <c r="B71" s="172" t="s">
        <v>214</v>
      </c>
      <c r="C71" s="173"/>
      <c r="D71" s="173"/>
      <c r="E71" s="173"/>
      <c r="F71" s="173"/>
      <c r="G71" s="174"/>
      <c r="H71" s="7">
        <f>I71/$I$31</f>
        <v>0.05374445087820884</v>
      </c>
      <c r="I71" s="8">
        <f>I77</f>
        <v>66.828</v>
      </c>
    </row>
    <row r="72" spans="1:9" ht="15" customHeight="1">
      <c r="A72" s="97">
        <v>3</v>
      </c>
      <c r="B72" s="172" t="s">
        <v>215</v>
      </c>
      <c r="C72" s="173"/>
      <c r="D72" s="173"/>
      <c r="E72" s="173"/>
      <c r="F72" s="173"/>
      <c r="G72" s="174"/>
      <c r="H72" s="7">
        <f>I72/$I$31</f>
        <v>0.01013317892298784</v>
      </c>
      <c r="I72" s="8">
        <f>I20</f>
        <v>12.6</v>
      </c>
    </row>
    <row r="73" spans="1:10" ht="15" customHeight="1">
      <c r="A73" s="200" t="s">
        <v>72</v>
      </c>
      <c r="B73" s="201"/>
      <c r="C73" s="201"/>
      <c r="D73" s="201"/>
      <c r="E73" s="201"/>
      <c r="F73" s="201"/>
      <c r="G73" s="202"/>
      <c r="H73" s="65">
        <f>H70+H71+H72</f>
        <v>0.22214823393167343</v>
      </c>
      <c r="I73" s="139">
        <f>I70+I71+I72</f>
        <v>276.22800000000007</v>
      </c>
      <c r="J73" s="9"/>
    </row>
    <row r="74" spans="1:9" ht="5.1" customHeight="1">
      <c r="A74" s="124"/>
      <c r="B74" s="124"/>
      <c r="C74" s="124"/>
      <c r="D74" s="124"/>
      <c r="E74" s="124"/>
      <c r="F74" s="124"/>
      <c r="G74" s="124"/>
      <c r="H74" s="125"/>
      <c r="I74" s="126"/>
    </row>
    <row r="75" spans="1:9" ht="15" customHeight="1">
      <c r="A75" s="221" t="s">
        <v>73</v>
      </c>
      <c r="B75" s="221"/>
      <c r="C75" s="221"/>
      <c r="D75" s="221"/>
      <c r="E75" s="221"/>
      <c r="F75" s="221"/>
      <c r="G75" s="221"/>
      <c r="H75" s="221"/>
      <c r="I75" s="221"/>
    </row>
    <row r="76" spans="1:9" ht="24" customHeight="1">
      <c r="A76" s="193" t="s">
        <v>74</v>
      </c>
      <c r="B76" s="193"/>
      <c r="C76" s="97" t="s">
        <v>75</v>
      </c>
      <c r="D76" s="97" t="s">
        <v>76</v>
      </c>
      <c r="E76" s="97" t="s">
        <v>77</v>
      </c>
      <c r="F76" s="97" t="s">
        <v>78</v>
      </c>
      <c r="G76" s="97" t="s">
        <v>79</v>
      </c>
      <c r="H76" s="7" t="s">
        <v>80</v>
      </c>
      <c r="I76" s="8" t="s">
        <v>81</v>
      </c>
    </row>
    <row r="77" spans="1:9" ht="15" customHeight="1">
      <c r="A77" s="222">
        <f>I12</f>
        <v>4.3</v>
      </c>
      <c r="B77" s="193"/>
      <c r="C77" s="97">
        <f>I13</f>
        <v>15</v>
      </c>
      <c r="D77" s="97">
        <f>I14</f>
        <v>2</v>
      </c>
      <c r="E77" s="101">
        <f>A77*C77*D77</f>
        <v>129</v>
      </c>
      <c r="F77" s="8">
        <f>I25</f>
        <v>1036.2</v>
      </c>
      <c r="G77" s="11">
        <f>I15</f>
        <v>0.06</v>
      </c>
      <c r="H77" s="101">
        <f>F77*G77</f>
        <v>62.172</v>
      </c>
      <c r="I77" s="8">
        <f>E77-H77</f>
        <v>66.828</v>
      </c>
    </row>
    <row r="78" spans="1:9" ht="5.1" customHeight="1">
      <c r="A78" s="127"/>
      <c r="B78" s="127"/>
      <c r="C78" s="127"/>
      <c r="D78" s="127"/>
      <c r="E78" s="128"/>
      <c r="F78" s="128"/>
      <c r="G78" s="129"/>
      <c r="H78" s="128"/>
      <c r="I78" s="130"/>
    </row>
    <row r="79" spans="1:9" ht="15" customHeight="1">
      <c r="A79" s="221" t="s">
        <v>82</v>
      </c>
      <c r="B79" s="221"/>
      <c r="C79" s="221"/>
      <c r="D79" s="221"/>
      <c r="E79" s="221"/>
      <c r="F79" s="221"/>
      <c r="G79" s="221"/>
      <c r="H79" s="221"/>
      <c r="I79" s="221"/>
    </row>
    <row r="80" spans="1:9" ht="23.25" customHeight="1">
      <c r="A80" s="193" t="s">
        <v>74</v>
      </c>
      <c r="B80" s="193"/>
      <c r="C80" s="97" t="s">
        <v>166</v>
      </c>
      <c r="D80" s="97" t="s">
        <v>76</v>
      </c>
      <c r="E80" s="97" t="s">
        <v>77</v>
      </c>
      <c r="F80" s="97" t="s">
        <v>78</v>
      </c>
      <c r="G80" s="97" t="s">
        <v>79</v>
      </c>
      <c r="H80" s="7" t="str">
        <f>H76</f>
        <v>Valor desconto</v>
      </c>
      <c r="I80" s="8" t="s">
        <v>81</v>
      </c>
    </row>
    <row r="81" spans="1:9" ht="15" customHeight="1">
      <c r="A81" s="217">
        <f>I16</f>
        <v>16</v>
      </c>
      <c r="B81" s="217"/>
      <c r="C81" s="12">
        <f>I17</f>
        <v>15</v>
      </c>
      <c r="D81" s="97">
        <f>I18</f>
        <v>1</v>
      </c>
      <c r="E81" s="101">
        <f>A81*C81*D81</f>
        <v>240</v>
      </c>
      <c r="F81" s="101">
        <f>E81</f>
        <v>240</v>
      </c>
      <c r="G81" s="96">
        <f>I19</f>
        <v>0.18</v>
      </c>
      <c r="H81" s="101">
        <f>F81*G81</f>
        <v>43.199999999999996</v>
      </c>
      <c r="I81" s="8">
        <f>E81-H81</f>
        <v>196.8</v>
      </c>
    </row>
    <row r="82" ht="5.1" customHeight="1"/>
    <row r="83" spans="1:12" ht="12" customHeight="1">
      <c r="A83" s="183" t="s">
        <v>167</v>
      </c>
      <c r="B83" s="183"/>
      <c r="C83" s="183"/>
      <c r="D83" s="183"/>
      <c r="E83" s="183"/>
      <c r="F83" s="183"/>
      <c r="G83" s="183"/>
      <c r="H83" s="131">
        <f>H31+H67+H73</f>
        <v>1.9648181939316736</v>
      </c>
      <c r="I83" s="132">
        <f>I31+I67+I73</f>
        <v>2443.1335350624004</v>
      </c>
      <c r="J83" s="9"/>
      <c r="L83" s="9"/>
    </row>
    <row r="84" spans="1:12" s="14" customFormat="1" ht="5.1" customHeight="1">
      <c r="A84" s="133"/>
      <c r="B84" s="133"/>
      <c r="C84" s="133"/>
      <c r="D84" s="133"/>
      <c r="E84" s="133"/>
      <c r="F84" s="133"/>
      <c r="G84" s="133"/>
      <c r="H84" s="134"/>
      <c r="I84" s="135"/>
      <c r="J84" s="13"/>
      <c r="L84" s="13"/>
    </row>
    <row r="85" spans="1:9" ht="11.25" customHeight="1">
      <c r="A85" s="178" t="s">
        <v>83</v>
      </c>
      <c r="B85" s="178"/>
      <c r="C85" s="178"/>
      <c r="D85" s="178"/>
      <c r="E85" s="178"/>
      <c r="F85" s="178"/>
      <c r="G85" s="178"/>
      <c r="H85" s="178"/>
      <c r="I85" s="178"/>
    </row>
    <row r="86" spans="1:9" ht="33.75">
      <c r="A86" s="6" t="s">
        <v>34</v>
      </c>
      <c r="B86" s="206" t="s">
        <v>84</v>
      </c>
      <c r="C86" s="207"/>
      <c r="D86" s="207"/>
      <c r="E86" s="207"/>
      <c r="F86" s="207"/>
      <c r="G86" s="208"/>
      <c r="H86" s="6" t="s">
        <v>36</v>
      </c>
      <c r="I86" s="6" t="s">
        <v>37</v>
      </c>
    </row>
    <row r="87" spans="1:19" ht="15" customHeight="1">
      <c r="A87" s="151">
        <v>1</v>
      </c>
      <c r="B87" s="172" t="s">
        <v>85</v>
      </c>
      <c r="C87" s="173"/>
      <c r="D87" s="173"/>
      <c r="E87" s="173"/>
      <c r="F87" s="173"/>
      <c r="G87" s="174"/>
      <c r="H87" s="7">
        <f>I87/$I$98</f>
        <v>0</v>
      </c>
      <c r="I87" s="8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151">
        <v>2</v>
      </c>
      <c r="B88" s="218" t="s">
        <v>172</v>
      </c>
      <c r="C88" s="219"/>
      <c r="D88" s="219"/>
      <c r="E88" s="219"/>
      <c r="F88" s="219"/>
      <c r="G88" s="220"/>
      <c r="H88" s="7">
        <f aca="true" t="shared" si="4" ref="H88:H92">I88/$I$98</f>
        <v>0</v>
      </c>
      <c r="I88" s="8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151">
        <v>3</v>
      </c>
      <c r="B89" s="172" t="s">
        <v>86</v>
      </c>
      <c r="C89" s="173"/>
      <c r="D89" s="173"/>
      <c r="E89" s="173"/>
      <c r="F89" s="173"/>
      <c r="G89" s="174"/>
      <c r="H89" s="7">
        <f t="shared" si="4"/>
        <v>0</v>
      </c>
      <c r="I89" s="8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151">
        <v>4</v>
      </c>
      <c r="B90" s="214" t="s">
        <v>173</v>
      </c>
      <c r="C90" s="215"/>
      <c r="D90" s="215"/>
      <c r="E90" s="215"/>
      <c r="F90" s="215"/>
      <c r="G90" s="216"/>
      <c r="H90" s="7">
        <f t="shared" si="4"/>
        <v>0</v>
      </c>
      <c r="I90" s="8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151">
        <v>5</v>
      </c>
      <c r="B91" s="172" t="s">
        <v>87</v>
      </c>
      <c r="C91" s="173"/>
      <c r="D91" s="173"/>
      <c r="E91" s="173"/>
      <c r="F91" s="173"/>
      <c r="G91" s="174"/>
      <c r="H91" s="7">
        <f t="shared" si="4"/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51">
        <v>6</v>
      </c>
      <c r="B92" s="172" t="s">
        <v>88</v>
      </c>
      <c r="C92" s="173"/>
      <c r="D92" s="173"/>
      <c r="E92" s="173"/>
      <c r="F92" s="173"/>
      <c r="G92" s="174"/>
      <c r="H92" s="7">
        <f t="shared" si="4"/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200" t="s">
        <v>89</v>
      </c>
      <c r="B93" s="201"/>
      <c r="C93" s="201"/>
      <c r="D93" s="201"/>
      <c r="E93" s="201"/>
      <c r="F93" s="201"/>
      <c r="G93" s="202"/>
      <c r="H93" s="65">
        <f>H87+H88+H89+H90+H91+H92</f>
        <v>0</v>
      </c>
      <c r="I93" s="66">
        <f>I87+I88+I89+I90+I91+I92</f>
        <v>0</v>
      </c>
      <c r="J93" s="9"/>
      <c r="K93"/>
      <c r="L93"/>
      <c r="M93"/>
      <c r="N93"/>
      <c r="O93"/>
      <c r="P93"/>
      <c r="Q93"/>
      <c r="R93"/>
      <c r="S93"/>
    </row>
    <row r="94" spans="1:19" ht="30" customHeight="1">
      <c r="A94"/>
      <c r="B94" s="203" t="s">
        <v>205</v>
      </c>
      <c r="C94" s="203"/>
      <c r="D94" s="203"/>
      <c r="E94" s="203"/>
      <c r="F94" s="203"/>
      <c r="G94" s="203"/>
      <c r="H94" s="203"/>
      <c r="I94" s="203"/>
      <c r="K94"/>
      <c r="L94"/>
      <c r="M94"/>
      <c r="N94"/>
      <c r="O94"/>
      <c r="P94"/>
      <c r="Q94"/>
      <c r="R94"/>
      <c r="S94"/>
    </row>
    <row r="95" spans="1:9" ht="5.25" customHeight="1">
      <c r="A95"/>
      <c r="B95"/>
      <c r="C95"/>
      <c r="D95"/>
      <c r="E95"/>
      <c r="F95"/>
      <c r="G95"/>
      <c r="H95"/>
      <c r="I95"/>
    </row>
    <row r="96" spans="1:19" ht="48.75" customHeight="1">
      <c r="A96" s="210" t="s">
        <v>174</v>
      </c>
      <c r="B96" s="211"/>
      <c r="C96" s="211"/>
      <c r="D96" s="211"/>
      <c r="E96" s="212"/>
      <c r="F96" s="15">
        <v>0.1</v>
      </c>
      <c r="G96" s="16">
        <f>I98*F96</f>
        <v>237.63055350624006</v>
      </c>
      <c r="H96" s="68" t="s">
        <v>90</v>
      </c>
      <c r="I96" s="69">
        <f>I71</f>
        <v>66.828</v>
      </c>
      <c r="K96"/>
      <c r="L96"/>
      <c r="M96"/>
      <c r="N96"/>
      <c r="O96"/>
      <c r="P96"/>
      <c r="Q96"/>
      <c r="R96"/>
      <c r="S96"/>
    </row>
    <row r="97" spans="1:19" s="138" customFormat="1" ht="16.5" customHeight="1">
      <c r="A97" s="204" t="s">
        <v>91</v>
      </c>
      <c r="B97" s="204"/>
      <c r="C97" s="152" t="s">
        <v>92</v>
      </c>
      <c r="D97" s="152" t="s">
        <v>93</v>
      </c>
      <c r="E97" s="152" t="s">
        <v>94</v>
      </c>
      <c r="F97" s="152" t="s">
        <v>95</v>
      </c>
      <c r="G97" s="152" t="s">
        <v>216</v>
      </c>
      <c r="H97" s="68" t="s">
        <v>96</v>
      </c>
      <c r="I97" s="71" t="s">
        <v>97</v>
      </c>
      <c r="J97" s="137"/>
      <c r="K97"/>
      <c r="L97"/>
      <c r="M97"/>
      <c r="N97"/>
      <c r="O97"/>
      <c r="P97"/>
      <c r="Q97"/>
      <c r="R97"/>
      <c r="S97"/>
    </row>
    <row r="98" spans="1:19" ht="16.5" customHeight="1">
      <c r="A98" s="205">
        <f>I31</f>
        <v>1243.44</v>
      </c>
      <c r="B98" s="205"/>
      <c r="C98" s="153">
        <f>I42</f>
        <v>457.58592000000004</v>
      </c>
      <c r="D98" s="153">
        <f>I54</f>
        <v>306.7815168</v>
      </c>
      <c r="E98" s="153">
        <f>I61</f>
        <v>46.20250008</v>
      </c>
      <c r="F98" s="153">
        <f>I65</f>
        <v>112.89559818240004</v>
      </c>
      <c r="G98" s="153">
        <f>I73</f>
        <v>276.22800000000007</v>
      </c>
      <c r="H98" s="153">
        <f>A98+C98+D98+E98+F98+G98</f>
        <v>2443.1335350624004</v>
      </c>
      <c r="I98" s="153">
        <f>H98-I96</f>
        <v>2376.3055350624004</v>
      </c>
      <c r="J98" s="9"/>
      <c r="K98"/>
      <c r="L98"/>
      <c r="M98"/>
      <c r="N98"/>
      <c r="O98"/>
      <c r="P98"/>
      <c r="Q98"/>
      <c r="R98"/>
      <c r="S98"/>
    </row>
    <row r="99" spans="1:9" ht="5.1" customHeight="1">
      <c r="A99" s="67"/>
      <c r="B99" s="213"/>
      <c r="C99" s="213"/>
      <c r="D99" s="213"/>
      <c r="E99" s="213"/>
      <c r="F99" s="213"/>
      <c r="G99" s="213"/>
      <c r="H99" s="213"/>
      <c r="I99" s="213"/>
    </row>
    <row r="100" spans="1:9" ht="33.75">
      <c r="A100" s="6" t="s">
        <v>40</v>
      </c>
      <c r="B100" s="206" t="s">
        <v>98</v>
      </c>
      <c r="C100" s="207"/>
      <c r="D100" s="207"/>
      <c r="E100" s="207"/>
      <c r="F100" s="207"/>
      <c r="G100" s="208"/>
      <c r="H100" s="6" t="s">
        <v>36</v>
      </c>
      <c r="I100" s="6" t="s">
        <v>37</v>
      </c>
    </row>
    <row r="101" spans="1:9" ht="15" customHeight="1">
      <c r="A101" s="151">
        <v>1</v>
      </c>
      <c r="B101" s="172" t="s">
        <v>244</v>
      </c>
      <c r="C101" s="173"/>
      <c r="D101" s="173"/>
      <c r="E101" s="173"/>
      <c r="F101" s="173"/>
      <c r="G101" s="174"/>
      <c r="H101" s="7">
        <f>I101/$I$111</f>
        <v>0</v>
      </c>
      <c r="I101" s="8">
        <v>0</v>
      </c>
    </row>
    <row r="102" spans="1:9" ht="15" customHeight="1">
      <c r="A102" s="151">
        <v>2</v>
      </c>
      <c r="B102" s="172" t="s">
        <v>99</v>
      </c>
      <c r="C102" s="173"/>
      <c r="D102" s="173"/>
      <c r="E102" s="173"/>
      <c r="F102" s="173"/>
      <c r="G102" s="174"/>
      <c r="H102" s="7">
        <f>I102/$I$111</f>
        <v>0</v>
      </c>
      <c r="I102" s="8">
        <v>0</v>
      </c>
    </row>
    <row r="103" spans="1:9" ht="15" customHeight="1">
      <c r="A103" s="200" t="s">
        <v>100</v>
      </c>
      <c r="B103" s="201"/>
      <c r="C103" s="201"/>
      <c r="D103" s="201"/>
      <c r="E103" s="201"/>
      <c r="F103" s="201"/>
      <c r="G103" s="202"/>
      <c r="H103" s="65">
        <f>H101+H102</f>
        <v>0</v>
      </c>
      <c r="I103" s="154">
        <f>I101+I102</f>
        <v>0</v>
      </c>
    </row>
    <row r="104" ht="5.1" customHeight="1"/>
    <row r="105" spans="1:9" ht="33.75">
      <c r="A105" s="6" t="s">
        <v>44</v>
      </c>
      <c r="B105" s="206" t="s">
        <v>101</v>
      </c>
      <c r="C105" s="207"/>
      <c r="D105" s="207"/>
      <c r="E105" s="207"/>
      <c r="F105" s="207"/>
      <c r="G105" s="208"/>
      <c r="H105" s="6" t="s">
        <v>36</v>
      </c>
      <c r="I105" s="6" t="s">
        <v>37</v>
      </c>
    </row>
    <row r="106" spans="1:9" ht="15" customHeight="1">
      <c r="A106" s="151">
        <v>1</v>
      </c>
      <c r="B106" s="172" t="s">
        <v>101</v>
      </c>
      <c r="C106" s="173"/>
      <c r="D106" s="173"/>
      <c r="E106" s="173"/>
      <c r="F106" s="173"/>
      <c r="G106" s="174"/>
      <c r="H106" s="7">
        <f>I106/I111</f>
        <v>0</v>
      </c>
      <c r="I106" s="8">
        <v>0</v>
      </c>
    </row>
    <row r="107" spans="1:12" ht="15" customHeight="1">
      <c r="A107" s="200" t="s">
        <v>168</v>
      </c>
      <c r="B107" s="201"/>
      <c r="C107" s="201"/>
      <c r="D107" s="201"/>
      <c r="E107" s="201"/>
      <c r="F107" s="201"/>
      <c r="G107" s="202"/>
      <c r="H107" s="65">
        <f>H106</f>
        <v>0</v>
      </c>
      <c r="I107" s="154">
        <f>I106</f>
        <v>0</v>
      </c>
      <c r="J107" s="9"/>
      <c r="K107" s="9"/>
      <c r="L107" s="1"/>
    </row>
    <row r="108" spans="1:9" ht="5.1" customHeight="1">
      <c r="A108" s="124"/>
      <c r="B108" s="124"/>
      <c r="C108" s="124"/>
      <c r="D108" s="124"/>
      <c r="E108" s="124"/>
      <c r="F108" s="124"/>
      <c r="G108" s="124"/>
      <c r="H108" s="125"/>
      <c r="I108" s="126"/>
    </row>
    <row r="109" spans="1:12" ht="39" customHeight="1">
      <c r="A109" s="209" t="s">
        <v>102</v>
      </c>
      <c r="B109" s="209"/>
      <c r="C109" s="209"/>
      <c r="D109" s="209"/>
      <c r="E109" s="209"/>
      <c r="F109" s="15">
        <v>0.18</v>
      </c>
      <c r="G109" s="16">
        <f>I111*F109</f>
        <v>427.73499631123207</v>
      </c>
      <c r="H109" s="68" t="s">
        <v>90</v>
      </c>
      <c r="I109" s="69">
        <f>I71</f>
        <v>66.828</v>
      </c>
      <c r="L109" s="1"/>
    </row>
    <row r="110" spans="1:12" s="138" customFormat="1" ht="16.5" customHeight="1">
      <c r="A110" s="204" t="s">
        <v>91</v>
      </c>
      <c r="B110" s="204"/>
      <c r="C110" s="152" t="s">
        <v>92</v>
      </c>
      <c r="D110" s="152" t="s">
        <v>93</v>
      </c>
      <c r="E110" s="152" t="s">
        <v>94</v>
      </c>
      <c r="F110" s="152" t="s">
        <v>95</v>
      </c>
      <c r="G110" s="152" t="s">
        <v>216</v>
      </c>
      <c r="H110" s="68" t="s">
        <v>96</v>
      </c>
      <c r="I110" s="71" t="s">
        <v>97</v>
      </c>
      <c r="J110" s="137"/>
      <c r="L110" s="137"/>
    </row>
    <row r="111" spans="1:12" ht="16.5" customHeight="1">
      <c r="A111" s="205">
        <f>I31</f>
        <v>1243.44</v>
      </c>
      <c r="B111" s="205"/>
      <c r="C111" s="153">
        <f>I42</f>
        <v>457.58592000000004</v>
      </c>
      <c r="D111" s="153">
        <f>I54</f>
        <v>306.7815168</v>
      </c>
      <c r="E111" s="153">
        <f>I61</f>
        <v>46.20250008</v>
      </c>
      <c r="F111" s="153">
        <f>I65</f>
        <v>112.89559818240004</v>
      </c>
      <c r="G111" s="153">
        <f>I73</f>
        <v>276.22800000000007</v>
      </c>
      <c r="H111" s="153">
        <f>A111+C111+D111+E111+F111+G111</f>
        <v>2443.1335350624004</v>
      </c>
      <c r="I111" s="153">
        <f>H111-I109</f>
        <v>2376.3055350624004</v>
      </c>
      <c r="J111" s="9"/>
      <c r="L111" s="1"/>
    </row>
    <row r="112" ht="5.1" customHeight="1"/>
    <row r="113" spans="1:9" ht="12" customHeight="1">
      <c r="A113" s="183" t="s">
        <v>103</v>
      </c>
      <c r="B113" s="183"/>
      <c r="C113" s="183"/>
      <c r="D113" s="183"/>
      <c r="E113" s="183"/>
      <c r="F113" s="183"/>
      <c r="G113" s="183"/>
      <c r="H113" s="131">
        <f>H93+H103+H107</f>
        <v>0</v>
      </c>
      <c r="I113" s="132">
        <f>I93+I103+I107</f>
        <v>0</v>
      </c>
    </row>
    <row r="114" ht="5.1" customHeight="1"/>
    <row r="115" spans="1:9" ht="11.25" customHeight="1">
      <c r="A115" s="178" t="s">
        <v>104</v>
      </c>
      <c r="B115" s="178"/>
      <c r="C115" s="178"/>
      <c r="D115" s="178"/>
      <c r="E115" s="178"/>
      <c r="F115" s="178"/>
      <c r="G115" s="178"/>
      <c r="H115" s="178"/>
      <c r="I115" s="178"/>
    </row>
    <row r="116" spans="1:15" ht="33.75">
      <c r="A116" s="6" t="s">
        <v>34</v>
      </c>
      <c r="B116" s="206" t="s">
        <v>206</v>
      </c>
      <c r="C116" s="207"/>
      <c r="D116" s="207"/>
      <c r="E116" s="207"/>
      <c r="F116" s="207"/>
      <c r="G116" s="208"/>
      <c r="H116" s="6" t="s">
        <v>36</v>
      </c>
      <c r="I116" s="6" t="s">
        <v>37</v>
      </c>
      <c r="K116"/>
      <c r="L116"/>
      <c r="M116"/>
      <c r="N116"/>
      <c r="O116"/>
    </row>
    <row r="117" spans="1:9" ht="15" customHeight="1">
      <c r="A117" s="155">
        <v>1</v>
      </c>
      <c r="B117" s="172" t="s">
        <v>105</v>
      </c>
      <c r="C117" s="173"/>
      <c r="D117" s="173"/>
      <c r="E117" s="173"/>
      <c r="F117" s="173"/>
      <c r="G117" s="174"/>
      <c r="H117" s="7">
        <f>I117/$I$83</f>
        <v>0.0071154898741105635</v>
      </c>
      <c r="I117" s="8">
        <f>($D$127/$E$129)*H127</f>
        <v>17.384091929836455</v>
      </c>
    </row>
    <row r="118" spans="1:9" ht="15" customHeight="1">
      <c r="A118" s="155">
        <v>2</v>
      </c>
      <c r="B118" s="172" t="s">
        <v>106</v>
      </c>
      <c r="C118" s="173"/>
      <c r="D118" s="173"/>
      <c r="E118" s="173"/>
      <c r="F118" s="173"/>
      <c r="G118" s="174"/>
      <c r="H118" s="7">
        <f aca="true" t="shared" si="5" ref="H118:H121">I118/$I$83</f>
        <v>0.032840722495894904</v>
      </c>
      <c r="I118" s="8">
        <f>($D$127/$E$129)*H128</f>
        <v>80.23427044539902</v>
      </c>
    </row>
    <row r="119" spans="1:9" ht="15" customHeight="1">
      <c r="A119" s="155">
        <v>3</v>
      </c>
      <c r="B119" s="172" t="s">
        <v>23</v>
      </c>
      <c r="C119" s="173"/>
      <c r="D119" s="173"/>
      <c r="E119" s="173"/>
      <c r="F119" s="173"/>
      <c r="G119" s="174"/>
      <c r="H119" s="7">
        <f t="shared" si="5"/>
        <v>0.054734537493158195</v>
      </c>
      <c r="I119" s="8">
        <f>($D$127/$E$129)*H129</f>
        <v>133.72378407566507</v>
      </c>
    </row>
    <row r="120" spans="1:9" ht="15" customHeight="1">
      <c r="A120" s="155">
        <v>4</v>
      </c>
      <c r="B120" s="172" t="s">
        <v>107</v>
      </c>
      <c r="C120" s="173"/>
      <c r="D120" s="173"/>
      <c r="E120" s="173"/>
      <c r="F120" s="173"/>
      <c r="G120" s="174"/>
      <c r="H120" s="7">
        <f t="shared" si="5"/>
        <v>0</v>
      </c>
      <c r="I120" s="8">
        <f aca="true" t="shared" si="6" ref="I120">($D$127/$E$128)*G130</f>
        <v>0</v>
      </c>
    </row>
    <row r="121" spans="1:9" ht="15" customHeight="1">
      <c r="A121" s="155">
        <v>5</v>
      </c>
      <c r="B121" s="172" t="s">
        <v>88</v>
      </c>
      <c r="C121" s="173"/>
      <c r="D121" s="173"/>
      <c r="E121" s="173"/>
      <c r="F121" s="173"/>
      <c r="G121" s="174"/>
      <c r="H121" s="7">
        <f t="shared" si="5"/>
        <v>0</v>
      </c>
      <c r="I121" s="8">
        <v>0</v>
      </c>
    </row>
    <row r="122" spans="1:9" ht="15" customHeight="1">
      <c r="A122" s="200" t="s">
        <v>108</v>
      </c>
      <c r="B122" s="201"/>
      <c r="C122" s="201"/>
      <c r="D122" s="201"/>
      <c r="E122" s="201"/>
      <c r="F122" s="201"/>
      <c r="G122" s="202"/>
      <c r="H122" s="65">
        <f>H117+H118+H119+H120+H121</f>
        <v>0.09469074986316367</v>
      </c>
      <c r="I122" s="156">
        <f>I117+I118+I119+I120+I121</f>
        <v>231.34214645090054</v>
      </c>
    </row>
    <row r="123" spans="1:19" ht="11.25" customHeight="1">
      <c r="A123" s="67" t="s">
        <v>109</v>
      </c>
      <c r="B123" s="203" t="s">
        <v>110</v>
      </c>
      <c r="C123" s="203"/>
      <c r="D123" s="203"/>
      <c r="E123" s="203"/>
      <c r="F123" s="203"/>
      <c r="G123" s="203"/>
      <c r="H123" s="203"/>
      <c r="I123" s="203"/>
      <c r="K123"/>
      <c r="L123"/>
      <c r="M123"/>
      <c r="N123"/>
      <c r="O123"/>
      <c r="P123"/>
      <c r="Q123"/>
      <c r="R123"/>
      <c r="S123"/>
    </row>
    <row r="124" spans="1:19" ht="20.25" customHeight="1">
      <c r="A124" s="67" t="s">
        <v>111</v>
      </c>
      <c r="B124" s="190" t="s">
        <v>112</v>
      </c>
      <c r="C124" s="190"/>
      <c r="D124" s="190"/>
      <c r="E124" s="190"/>
      <c r="F124" s="190"/>
      <c r="G124" s="190"/>
      <c r="H124" s="190"/>
      <c r="I124" s="190"/>
      <c r="K124"/>
      <c r="L124"/>
      <c r="M124"/>
      <c r="N124"/>
      <c r="O124"/>
      <c r="P124"/>
      <c r="Q124"/>
      <c r="R124"/>
      <c r="S124"/>
    </row>
    <row r="125" spans="1:9" ht="13.5" customHeight="1">
      <c r="A125" s="191" t="s">
        <v>113</v>
      </c>
      <c r="B125" s="191"/>
      <c r="C125" s="191"/>
      <c r="D125" s="191"/>
      <c r="E125" s="191"/>
      <c r="F125" s="191"/>
      <c r="G125" s="191"/>
      <c r="H125" s="191"/>
      <c r="I125" s="191"/>
    </row>
    <row r="126" spans="1:9" ht="13.5" customHeight="1">
      <c r="A126" s="192" t="s">
        <v>114</v>
      </c>
      <c r="B126" s="192"/>
      <c r="C126" s="155" t="s">
        <v>115</v>
      </c>
      <c r="D126" s="193" t="s">
        <v>116</v>
      </c>
      <c r="E126" s="194"/>
      <c r="F126" s="155" t="s">
        <v>117</v>
      </c>
      <c r="G126" s="159" t="s">
        <v>118</v>
      </c>
      <c r="H126" s="195" t="s">
        <v>119</v>
      </c>
      <c r="I126" s="195"/>
    </row>
    <row r="127" spans="1:10" ht="13.5" customHeight="1">
      <c r="A127" s="196">
        <f>I83</f>
        <v>2443.1335350624004</v>
      </c>
      <c r="B127" s="197"/>
      <c r="C127" s="8">
        <f>I113</f>
        <v>0</v>
      </c>
      <c r="D127" s="198">
        <f>A127+C127</f>
        <v>2443.1335350624004</v>
      </c>
      <c r="E127" s="199"/>
      <c r="F127" s="155" t="s">
        <v>105</v>
      </c>
      <c r="G127" s="162">
        <v>0.0165</v>
      </c>
      <c r="H127" s="186">
        <v>0.0065</v>
      </c>
      <c r="I127" s="186"/>
      <c r="J127" s="9"/>
    </row>
    <row r="128" spans="1:9" ht="13.5" customHeight="1">
      <c r="A128" s="185" t="s">
        <v>169</v>
      </c>
      <c r="B128" s="185"/>
      <c r="C128" s="159">
        <v>1</v>
      </c>
      <c r="D128" s="160">
        <f>G131/1</f>
        <v>0.14250000000000002</v>
      </c>
      <c r="E128" s="161">
        <f>C128-D128</f>
        <v>0.8574999999999999</v>
      </c>
      <c r="F128" s="155" t="s">
        <v>106</v>
      </c>
      <c r="G128" s="162">
        <v>0.076</v>
      </c>
      <c r="H128" s="186">
        <v>0.03</v>
      </c>
      <c r="I128" s="186"/>
    </row>
    <row r="129" spans="1:9" ht="13.5" customHeight="1">
      <c r="A129" s="187" t="s">
        <v>170</v>
      </c>
      <c r="B129" s="187"/>
      <c r="C129" s="17">
        <v>1</v>
      </c>
      <c r="D129" s="64">
        <f>H131</f>
        <v>0.0865</v>
      </c>
      <c r="E129" s="158">
        <f>C129-D129</f>
        <v>0.9135</v>
      </c>
      <c r="F129" s="155" t="s">
        <v>23</v>
      </c>
      <c r="G129" s="162">
        <f>I11</f>
        <v>0.05</v>
      </c>
      <c r="H129" s="186">
        <f>I11</f>
        <v>0.05</v>
      </c>
      <c r="I129" s="186"/>
    </row>
    <row r="130" spans="1:9" ht="13.5" customHeight="1">
      <c r="A130" s="188" t="s">
        <v>223</v>
      </c>
      <c r="B130" s="189"/>
      <c r="C130" s="155">
        <v>1</v>
      </c>
      <c r="D130" s="145">
        <v>0.09</v>
      </c>
      <c r="E130" s="146">
        <f>C130-D130</f>
        <v>0.91</v>
      </c>
      <c r="F130" s="155" t="s">
        <v>120</v>
      </c>
      <c r="G130" s="162">
        <v>0</v>
      </c>
      <c r="H130" s="186">
        <v>0</v>
      </c>
      <c r="I130" s="186"/>
    </row>
    <row r="131" spans="1:9" ht="18" customHeight="1">
      <c r="A131" s="140" t="s">
        <v>121</v>
      </c>
      <c r="B131" s="180" t="s">
        <v>224</v>
      </c>
      <c r="C131" s="180"/>
      <c r="D131" s="180"/>
      <c r="E131" s="180"/>
      <c r="F131" s="157" t="s">
        <v>122</v>
      </c>
      <c r="G131" s="163">
        <f>SUM(G127:G130)</f>
        <v>0.14250000000000002</v>
      </c>
      <c r="H131" s="181">
        <f>SUM(H127:I130)</f>
        <v>0.0865</v>
      </c>
      <c r="I131" s="181"/>
    </row>
    <row r="132" spans="1:9" ht="5.1" customHeight="1">
      <c r="A132" s="141"/>
      <c r="B132" s="182"/>
      <c r="C132" s="182"/>
      <c r="D132" s="182"/>
      <c r="E132" s="182"/>
      <c r="F132" s="182"/>
      <c r="G132" s="182"/>
      <c r="H132" s="182"/>
      <c r="I132" s="182"/>
    </row>
    <row r="133" spans="1:9" ht="12" customHeight="1">
      <c r="A133" s="183" t="s">
        <v>123</v>
      </c>
      <c r="B133" s="183"/>
      <c r="C133" s="183"/>
      <c r="D133" s="183"/>
      <c r="E133" s="183"/>
      <c r="F133" s="183"/>
      <c r="G133" s="183"/>
      <c r="H133" s="131">
        <f>H122</f>
        <v>0.09469074986316367</v>
      </c>
      <c r="I133" s="132">
        <f>I122</f>
        <v>231.34214645090054</v>
      </c>
    </row>
    <row r="134" ht="5.1" customHeight="1"/>
    <row r="135" spans="1:9" ht="15">
      <c r="A135" s="184" t="s">
        <v>124</v>
      </c>
      <c r="B135" s="184"/>
      <c r="C135" s="184"/>
      <c r="D135" s="184"/>
      <c r="E135" s="184"/>
      <c r="F135" s="184"/>
      <c r="G135" s="184"/>
      <c r="H135" s="184"/>
      <c r="I135" s="184"/>
    </row>
    <row r="136" spans="1:9" ht="15">
      <c r="A136" s="178" t="s">
        <v>33</v>
      </c>
      <c r="B136" s="178"/>
      <c r="C136" s="178"/>
      <c r="D136" s="178"/>
      <c r="E136" s="178"/>
      <c r="F136" s="178"/>
      <c r="G136" s="178"/>
      <c r="H136" s="178"/>
      <c r="I136" s="178"/>
    </row>
    <row r="137" spans="1:9" ht="15" customHeight="1">
      <c r="A137" s="97">
        <v>1</v>
      </c>
      <c r="B137" s="172" t="s">
        <v>175</v>
      </c>
      <c r="C137" s="173"/>
      <c r="D137" s="173"/>
      <c r="E137" s="173"/>
      <c r="F137" s="173"/>
      <c r="G137" s="174"/>
      <c r="H137" s="7">
        <f>I137/$G$154</f>
        <v>0.46492851237907806</v>
      </c>
      <c r="I137" s="98">
        <f>I31</f>
        <v>1243.44</v>
      </c>
    </row>
    <row r="138" spans="1:9" ht="15" customHeight="1">
      <c r="A138" s="97">
        <v>2</v>
      </c>
      <c r="B138" s="172" t="s">
        <v>125</v>
      </c>
      <c r="C138" s="173"/>
      <c r="D138" s="173"/>
      <c r="E138" s="173"/>
      <c r="F138" s="173"/>
      <c r="G138" s="174"/>
      <c r="H138" s="7">
        <f aca="true" t="shared" si="7" ref="H138:H139">I138/$G$154</f>
        <v>0.34528843969142947</v>
      </c>
      <c r="I138" s="98">
        <f>I42+I54+I61+I65</f>
        <v>923.4655350624001</v>
      </c>
    </row>
    <row r="139" spans="1:9" ht="15" customHeight="1">
      <c r="A139" s="97">
        <v>3</v>
      </c>
      <c r="B139" s="179" t="s">
        <v>176</v>
      </c>
      <c r="C139" s="179"/>
      <c r="D139" s="179"/>
      <c r="E139" s="179"/>
      <c r="F139" s="179"/>
      <c r="G139" s="179"/>
      <c r="H139" s="7">
        <f t="shared" si="7"/>
        <v>0.10328304792949237</v>
      </c>
      <c r="I139" s="98">
        <f>I73</f>
        <v>276.22800000000007</v>
      </c>
    </row>
    <row r="140" spans="1:10" s="120" customFormat="1" ht="15" customHeight="1">
      <c r="A140" s="175" t="s">
        <v>126</v>
      </c>
      <c r="B140" s="176"/>
      <c r="C140" s="176"/>
      <c r="D140" s="176"/>
      <c r="E140" s="176"/>
      <c r="F140" s="176"/>
      <c r="G140" s="177"/>
      <c r="H140" s="131">
        <f>H137+H138+H139</f>
        <v>0.9135</v>
      </c>
      <c r="I140" s="132">
        <f>I137+I138+I139</f>
        <v>2443.1335350624004</v>
      </c>
      <c r="J140" s="142"/>
    </row>
    <row r="141" ht="5.1" customHeight="1"/>
    <row r="142" spans="1:9" ht="15">
      <c r="A142" s="178" t="s">
        <v>83</v>
      </c>
      <c r="B142" s="178"/>
      <c r="C142" s="178"/>
      <c r="D142" s="178"/>
      <c r="E142" s="178"/>
      <c r="F142" s="178"/>
      <c r="G142" s="178"/>
      <c r="H142" s="178"/>
      <c r="I142" s="178"/>
    </row>
    <row r="143" spans="1:9" ht="15" customHeight="1">
      <c r="A143" s="97">
        <v>1</v>
      </c>
      <c r="B143" s="172" t="s">
        <v>177</v>
      </c>
      <c r="C143" s="173"/>
      <c r="D143" s="173"/>
      <c r="E143" s="173"/>
      <c r="F143" s="173"/>
      <c r="G143" s="174"/>
      <c r="H143" s="7">
        <f>I143/$G$154</f>
        <v>0</v>
      </c>
      <c r="I143" s="8">
        <f>I93</f>
        <v>0</v>
      </c>
    </row>
    <row r="144" spans="1:9" ht="15" customHeight="1">
      <c r="A144" s="97">
        <v>2</v>
      </c>
      <c r="B144" s="172" t="s">
        <v>178</v>
      </c>
      <c r="C144" s="173"/>
      <c r="D144" s="173"/>
      <c r="E144" s="173"/>
      <c r="F144" s="173"/>
      <c r="G144" s="174"/>
      <c r="H144" s="7">
        <f aca="true" t="shared" si="8" ref="H144:H145">I144/$G$154</f>
        <v>0</v>
      </c>
      <c r="I144" s="8">
        <f>I103</f>
        <v>0</v>
      </c>
    </row>
    <row r="145" spans="1:9" ht="15" customHeight="1">
      <c r="A145" s="97">
        <v>3</v>
      </c>
      <c r="B145" s="172" t="s">
        <v>179</v>
      </c>
      <c r="C145" s="173"/>
      <c r="D145" s="173"/>
      <c r="E145" s="173"/>
      <c r="F145" s="173"/>
      <c r="G145" s="174"/>
      <c r="H145" s="7">
        <f t="shared" si="8"/>
        <v>0</v>
      </c>
      <c r="I145" s="8">
        <f>I107</f>
        <v>0</v>
      </c>
    </row>
    <row r="146" spans="1:9" ht="15" customHeight="1">
      <c r="A146" s="175" t="s">
        <v>127</v>
      </c>
      <c r="B146" s="176"/>
      <c r="C146" s="176"/>
      <c r="D146" s="176"/>
      <c r="E146" s="176"/>
      <c r="F146" s="176"/>
      <c r="G146" s="177"/>
      <c r="H146" s="131">
        <f>H143+H144+H145</f>
        <v>0</v>
      </c>
      <c r="I146" s="132">
        <f>I143+I144+I145</f>
        <v>0</v>
      </c>
    </row>
    <row r="147" ht="5.1" customHeight="1"/>
    <row r="148" spans="1:9" ht="15">
      <c r="A148" s="178" t="s">
        <v>104</v>
      </c>
      <c r="B148" s="178"/>
      <c r="C148" s="178"/>
      <c r="D148" s="178"/>
      <c r="E148" s="178"/>
      <c r="F148" s="178"/>
      <c r="G148" s="178"/>
      <c r="H148" s="178"/>
      <c r="I148" s="178"/>
    </row>
    <row r="149" spans="1:9" ht="15" customHeight="1">
      <c r="A149" s="97">
        <v>1</v>
      </c>
      <c r="B149" s="172" t="s">
        <v>180</v>
      </c>
      <c r="C149" s="173"/>
      <c r="D149" s="173"/>
      <c r="E149" s="173"/>
      <c r="F149" s="173"/>
      <c r="G149" s="174"/>
      <c r="H149" s="7">
        <f>I149/$G$154</f>
        <v>0.08650000000000001</v>
      </c>
      <c r="I149" s="8">
        <f>I122</f>
        <v>231.34214645090054</v>
      </c>
    </row>
    <row r="150" spans="1:11" ht="15" customHeight="1">
      <c r="A150" s="175" t="s">
        <v>128</v>
      </c>
      <c r="B150" s="176"/>
      <c r="C150" s="176"/>
      <c r="D150" s="176"/>
      <c r="E150" s="176"/>
      <c r="F150" s="176"/>
      <c r="G150" s="177"/>
      <c r="H150" s="131">
        <f>H149</f>
        <v>0.08650000000000001</v>
      </c>
      <c r="I150" s="132">
        <f>I122</f>
        <v>231.34214645090054</v>
      </c>
      <c r="K150" s="18"/>
    </row>
    <row r="151" ht="5.1" customHeight="1"/>
    <row r="152" spans="1:9" ht="15">
      <c r="A152" s="164" t="s">
        <v>124</v>
      </c>
      <c r="B152" s="164"/>
      <c r="C152" s="164"/>
      <c r="D152" s="164"/>
      <c r="E152" s="164"/>
      <c r="F152" s="164"/>
      <c r="G152" s="164"/>
      <c r="H152" s="164"/>
      <c r="I152" s="164"/>
    </row>
    <row r="153" spans="1:9" ht="45">
      <c r="A153" s="165" t="s">
        <v>129</v>
      </c>
      <c r="B153" s="165"/>
      <c r="C153" s="165"/>
      <c r="D153" s="165"/>
      <c r="E153" s="165"/>
      <c r="F153" s="165"/>
      <c r="G153" s="95" t="s">
        <v>130</v>
      </c>
      <c r="H153" s="95" t="s">
        <v>131</v>
      </c>
      <c r="I153" s="95" t="s">
        <v>132</v>
      </c>
    </row>
    <row r="154" spans="1:9" ht="11.25" customHeight="1">
      <c r="A154" s="166" t="str">
        <f>D5</f>
        <v>Auxiliar de Cozinha</v>
      </c>
      <c r="B154" s="167"/>
      <c r="C154" s="167"/>
      <c r="D154" s="167"/>
      <c r="E154" s="167"/>
      <c r="F154" s="168"/>
      <c r="G154" s="19">
        <f>I140+I146+I150</f>
        <v>2674.475681513301</v>
      </c>
      <c r="H154" s="95">
        <v>2</v>
      </c>
      <c r="I154" s="19">
        <f>G154*H154</f>
        <v>5348.951363026602</v>
      </c>
    </row>
    <row r="155" spans="1:9" ht="15">
      <c r="A155" s="166"/>
      <c r="B155" s="167"/>
      <c r="C155" s="167"/>
      <c r="D155" s="167"/>
      <c r="E155" s="167"/>
      <c r="F155" s="168"/>
      <c r="G155" s="95"/>
      <c r="H155" s="95"/>
      <c r="I155" s="19"/>
    </row>
    <row r="156" spans="1:10" s="120" customFormat="1" ht="12">
      <c r="A156" s="169" t="s">
        <v>181</v>
      </c>
      <c r="B156" s="170"/>
      <c r="C156" s="170"/>
      <c r="D156" s="170"/>
      <c r="E156" s="170"/>
      <c r="F156" s="170"/>
      <c r="G156" s="170"/>
      <c r="H156" s="171"/>
      <c r="I156" s="143">
        <f>I154+I155</f>
        <v>5348.951363026602</v>
      </c>
      <c r="J156" s="142"/>
    </row>
  </sheetData>
  <mergeCells count="141">
    <mergeCell ref="A152:I152"/>
    <mergeCell ref="A153:F153"/>
    <mergeCell ref="A154:F154"/>
    <mergeCell ref="A155:F155"/>
    <mergeCell ref="A156:H156"/>
    <mergeCell ref="A44:I44"/>
    <mergeCell ref="B144:G144"/>
    <mergeCell ref="B145:G145"/>
    <mergeCell ref="A146:G146"/>
    <mergeCell ref="A148:I148"/>
    <mergeCell ref="B149:G149"/>
    <mergeCell ref="A150:G150"/>
    <mergeCell ref="B137:G137"/>
    <mergeCell ref="B138:G138"/>
    <mergeCell ref="B139:G139"/>
    <mergeCell ref="A140:G140"/>
    <mergeCell ref="A142:I142"/>
    <mergeCell ref="B143:G143"/>
    <mergeCell ref="B131:E131"/>
    <mergeCell ref="H131:I131"/>
    <mergeCell ref="B132:I132"/>
    <mergeCell ref="A133:G133"/>
    <mergeCell ref="A135:I135"/>
    <mergeCell ref="A136:I136"/>
    <mergeCell ref="A128:B128"/>
    <mergeCell ref="H128:I128"/>
    <mergeCell ref="A129:B129"/>
    <mergeCell ref="H129:I129"/>
    <mergeCell ref="A130:B130"/>
    <mergeCell ref="H130:I130"/>
    <mergeCell ref="B124:I124"/>
    <mergeCell ref="A125:I125"/>
    <mergeCell ref="A126:B126"/>
    <mergeCell ref="D126:E126"/>
    <mergeCell ref="H126:I126"/>
    <mergeCell ref="A127:B127"/>
    <mergeCell ref="D127:E127"/>
    <mergeCell ref="H127:I127"/>
    <mergeCell ref="B118:G118"/>
    <mergeCell ref="B119:G119"/>
    <mergeCell ref="B120:G120"/>
    <mergeCell ref="B121:G121"/>
    <mergeCell ref="A122:G122"/>
    <mergeCell ref="B123:I123"/>
    <mergeCell ref="A110:B110"/>
    <mergeCell ref="A111:B111"/>
    <mergeCell ref="A113:G113"/>
    <mergeCell ref="A115:I115"/>
    <mergeCell ref="B116:G116"/>
    <mergeCell ref="B117:G117"/>
    <mergeCell ref="B102:G102"/>
    <mergeCell ref="A103:G103"/>
    <mergeCell ref="B105:G105"/>
    <mergeCell ref="B106:G106"/>
    <mergeCell ref="A107:G107"/>
    <mergeCell ref="A109:E109"/>
    <mergeCell ref="A96:E96"/>
    <mergeCell ref="A97:B97"/>
    <mergeCell ref="A98:B98"/>
    <mergeCell ref="B99:I99"/>
    <mergeCell ref="B100:G100"/>
    <mergeCell ref="B101:G101"/>
    <mergeCell ref="B89:G89"/>
    <mergeCell ref="B90:G90"/>
    <mergeCell ref="B91:G91"/>
    <mergeCell ref="B92:G92"/>
    <mergeCell ref="A93:G93"/>
    <mergeCell ref="B94:I94"/>
    <mergeCell ref="A81:B81"/>
    <mergeCell ref="A83:G83"/>
    <mergeCell ref="A85:I85"/>
    <mergeCell ref="B86:G86"/>
    <mergeCell ref="B87:G87"/>
    <mergeCell ref="B88:G88"/>
    <mergeCell ref="A73:G73"/>
    <mergeCell ref="A75:I75"/>
    <mergeCell ref="A76:B76"/>
    <mergeCell ref="A77:B77"/>
    <mergeCell ref="A79:I79"/>
    <mergeCell ref="A80:B80"/>
    <mergeCell ref="A65:G65"/>
    <mergeCell ref="A67:G67"/>
    <mergeCell ref="B69:G69"/>
    <mergeCell ref="B70:G70"/>
    <mergeCell ref="B71:G71"/>
    <mergeCell ref="B72:G72"/>
    <mergeCell ref="B58:G58"/>
    <mergeCell ref="B59:G59"/>
    <mergeCell ref="B60:G60"/>
    <mergeCell ref="A61:G61"/>
    <mergeCell ref="B63:G63"/>
    <mergeCell ref="B64:G64"/>
    <mergeCell ref="B52:G52"/>
    <mergeCell ref="B53:G53"/>
    <mergeCell ref="A54:G54"/>
    <mergeCell ref="B55:I55"/>
    <mergeCell ref="B56:I56"/>
    <mergeCell ref="B57:G57"/>
    <mergeCell ref="B46:G46"/>
    <mergeCell ref="B47:G47"/>
    <mergeCell ref="B48:G48"/>
    <mergeCell ref="B49:G49"/>
    <mergeCell ref="B50:G50"/>
    <mergeCell ref="B51:G51"/>
    <mergeCell ref="B39:G39"/>
    <mergeCell ref="B40:G40"/>
    <mergeCell ref="B41:G41"/>
    <mergeCell ref="A42:G42"/>
    <mergeCell ref="A43:I43"/>
    <mergeCell ref="B45:G45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A20:F20"/>
    <mergeCell ref="A21:F21"/>
    <mergeCell ref="A23:I23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4" r:id="rId3"/>
  <rowBreaks count="2" manualBreakCount="2">
    <brk id="56" max="16383" man="1"/>
    <brk id="10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5"/>
  <sheetViews>
    <sheetView view="pageBreakPreview" zoomScale="130" zoomScaleSheetLayoutView="130" workbookViewId="0" topLeftCell="A109">
      <selection activeCell="I116" sqref="I116:I118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7" width="11.28125" style="4" customWidth="1"/>
    <col min="8" max="8" width="8.71093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231" t="s">
        <v>185</v>
      </c>
      <c r="B1" s="231"/>
      <c r="C1" s="231"/>
      <c r="D1" s="231"/>
      <c r="E1" s="231"/>
      <c r="F1" s="231"/>
      <c r="G1" s="231"/>
      <c r="H1" s="231"/>
      <c r="I1" s="231"/>
      <c r="K1" s="105"/>
      <c r="L1" s="106"/>
      <c r="M1" s="106"/>
      <c r="N1" s="106"/>
    </row>
    <row r="2" spans="1:14" ht="22.5" customHeight="1">
      <c r="A2" s="231" t="s">
        <v>15</v>
      </c>
      <c r="B2" s="231"/>
      <c r="C2" s="232" t="s">
        <v>218</v>
      </c>
      <c r="D2" s="232"/>
      <c r="E2" s="233" t="s">
        <v>245</v>
      </c>
      <c r="F2" s="233"/>
      <c r="G2" s="233"/>
      <c r="H2" s="233"/>
      <c r="I2" s="233"/>
      <c r="K2" s="107"/>
      <c r="L2" s="106"/>
      <c r="M2" s="106"/>
      <c r="N2" s="106"/>
    </row>
    <row r="3" spans="1:14" ht="11.25" customHeight="1">
      <c r="A3" s="231" t="s">
        <v>16</v>
      </c>
      <c r="B3" s="231"/>
      <c r="C3" s="108"/>
      <c r="D3" s="2"/>
      <c r="E3" s="3" t="s">
        <v>17</v>
      </c>
      <c r="F3" s="108"/>
      <c r="G3" s="2"/>
      <c r="H3" s="2"/>
      <c r="I3" s="2"/>
      <c r="K3" s="106"/>
      <c r="L3" s="106"/>
      <c r="M3" s="106"/>
      <c r="N3" s="106"/>
    </row>
    <row r="4" spans="11:14" ht="5.1" customHeight="1">
      <c r="K4" s="106"/>
      <c r="L4" s="106"/>
      <c r="M4" s="106"/>
      <c r="N4" s="106"/>
    </row>
    <row r="5" spans="1:14" ht="33" customHeight="1">
      <c r="A5" s="109" t="s">
        <v>186</v>
      </c>
      <c r="B5" s="110"/>
      <c r="C5" s="110"/>
      <c r="D5" s="243" t="s">
        <v>226</v>
      </c>
      <c r="E5" s="244"/>
      <c r="F5" s="245"/>
      <c r="G5" s="234" t="s">
        <v>187</v>
      </c>
      <c r="H5" s="234"/>
      <c r="I5" s="112">
        <v>220</v>
      </c>
      <c r="K5" s="106"/>
      <c r="L5" s="106"/>
      <c r="M5" s="106"/>
      <c r="N5" s="106"/>
    </row>
    <row r="6" spans="1:14" ht="13.5" customHeight="1">
      <c r="A6" s="100" t="s">
        <v>188</v>
      </c>
      <c r="B6" s="113"/>
      <c r="C6" s="114"/>
      <c r="D6" s="115" t="s">
        <v>220</v>
      </c>
      <c r="E6" s="116"/>
      <c r="F6" s="116"/>
      <c r="G6" s="234" t="s">
        <v>18</v>
      </c>
      <c r="H6" s="103" t="s">
        <v>19</v>
      </c>
      <c r="I6" s="80">
        <v>0.2</v>
      </c>
      <c r="K6" s="106"/>
      <c r="L6" s="106"/>
      <c r="M6" s="106"/>
      <c r="N6" s="106"/>
    </row>
    <row r="7" spans="1:14" ht="24.75" customHeight="1">
      <c r="A7" s="115" t="s">
        <v>189</v>
      </c>
      <c r="B7" s="117"/>
      <c r="C7" s="114"/>
      <c r="D7" s="115" t="s">
        <v>140</v>
      </c>
      <c r="E7" s="116"/>
      <c r="F7" s="116"/>
      <c r="G7" s="234"/>
      <c r="H7" s="103" t="s">
        <v>20</v>
      </c>
      <c r="I7" s="81">
        <v>0</v>
      </c>
      <c r="K7" s="106"/>
      <c r="L7" s="106"/>
      <c r="M7" s="106"/>
      <c r="N7" s="106"/>
    </row>
    <row r="8" spans="1:9" ht="14.25" customHeight="1">
      <c r="A8" s="115" t="s">
        <v>191</v>
      </c>
      <c r="B8" s="117"/>
      <c r="C8" s="114"/>
      <c r="D8" s="115" t="s">
        <v>225</v>
      </c>
      <c r="E8" s="116"/>
      <c r="F8" s="116"/>
      <c r="G8" s="234"/>
      <c r="H8" s="103" t="s">
        <v>21</v>
      </c>
      <c r="I8" s="80">
        <v>0.4</v>
      </c>
    </row>
    <row r="9" spans="1:9" ht="24.75" customHeight="1">
      <c r="A9" s="115" t="s">
        <v>192</v>
      </c>
      <c r="B9" s="117"/>
      <c r="C9" s="114"/>
      <c r="D9" s="115" t="s">
        <v>193</v>
      </c>
      <c r="E9" s="116"/>
      <c r="F9" s="116"/>
      <c r="G9" s="234"/>
      <c r="H9" s="103" t="s">
        <v>20</v>
      </c>
      <c r="I9" s="103">
        <v>0</v>
      </c>
    </row>
    <row r="10" spans="1:9" ht="23.25" customHeight="1">
      <c r="A10" s="236" t="s">
        <v>22</v>
      </c>
      <c r="B10" s="237"/>
      <c r="C10" s="237"/>
      <c r="D10" s="237"/>
      <c r="E10" s="237"/>
      <c r="F10" s="237"/>
      <c r="G10" s="103" t="s">
        <v>194</v>
      </c>
      <c r="H10" s="103">
        <v>220</v>
      </c>
      <c r="I10" s="82">
        <v>2292.4</v>
      </c>
    </row>
    <row r="11" spans="1:9" ht="15" customHeight="1">
      <c r="A11" s="194" t="s">
        <v>23</v>
      </c>
      <c r="B11" s="238"/>
      <c r="C11" s="238"/>
      <c r="D11" s="238"/>
      <c r="E11" s="238"/>
      <c r="F11" s="238"/>
      <c r="G11" s="5" t="s">
        <v>24</v>
      </c>
      <c r="H11" s="103" t="s">
        <v>25</v>
      </c>
      <c r="I11" s="83">
        <v>0.05</v>
      </c>
    </row>
    <row r="12" spans="1:9" ht="15" customHeight="1">
      <c r="A12" s="239" t="s">
        <v>228</v>
      </c>
      <c r="B12" s="240"/>
      <c r="C12" s="240"/>
      <c r="D12" s="240"/>
      <c r="E12" s="240"/>
      <c r="F12" s="240"/>
      <c r="G12" s="234" t="s">
        <v>30</v>
      </c>
      <c r="H12" s="103" t="s">
        <v>26</v>
      </c>
      <c r="I12" s="144">
        <v>4.3</v>
      </c>
    </row>
    <row r="13" spans="1:9" ht="15">
      <c r="A13" s="241"/>
      <c r="B13" s="242"/>
      <c r="C13" s="242"/>
      <c r="D13" s="242"/>
      <c r="E13" s="242"/>
      <c r="F13" s="242"/>
      <c r="G13" s="234"/>
      <c r="H13" s="103" t="s">
        <v>27</v>
      </c>
      <c r="I13" s="103">
        <v>15</v>
      </c>
    </row>
    <row r="14" spans="1:9" ht="15">
      <c r="A14" s="241"/>
      <c r="B14" s="242"/>
      <c r="C14" s="242"/>
      <c r="D14" s="242"/>
      <c r="E14" s="242"/>
      <c r="F14" s="242"/>
      <c r="G14" s="234"/>
      <c r="H14" s="103" t="s">
        <v>28</v>
      </c>
      <c r="I14" s="103">
        <v>2</v>
      </c>
    </row>
    <row r="15" spans="1:9" ht="15">
      <c r="A15" s="236"/>
      <c r="B15" s="237"/>
      <c r="C15" s="237"/>
      <c r="D15" s="237"/>
      <c r="E15" s="237"/>
      <c r="F15" s="237"/>
      <c r="G15" s="234"/>
      <c r="H15" s="103" t="s">
        <v>29</v>
      </c>
      <c r="I15" s="80">
        <v>0.06</v>
      </c>
    </row>
    <row r="16" spans="1:9" ht="11.25" customHeight="1">
      <c r="A16" s="193" t="s">
        <v>182</v>
      </c>
      <c r="B16" s="193"/>
      <c r="C16" s="193"/>
      <c r="D16" s="193"/>
      <c r="E16" s="193"/>
      <c r="F16" s="194"/>
      <c r="G16" s="234" t="s">
        <v>30</v>
      </c>
      <c r="H16" s="103" t="s">
        <v>26</v>
      </c>
      <c r="I16" s="84">
        <v>0</v>
      </c>
    </row>
    <row r="17" spans="1:9" ht="11.25" customHeight="1">
      <c r="A17" s="193"/>
      <c r="B17" s="193"/>
      <c r="C17" s="193"/>
      <c r="D17" s="193"/>
      <c r="E17" s="193"/>
      <c r="F17" s="194"/>
      <c r="G17" s="234"/>
      <c r="H17" s="103" t="s">
        <v>27</v>
      </c>
      <c r="I17" s="81">
        <v>0</v>
      </c>
    </row>
    <row r="18" spans="1:9" ht="11.25" customHeight="1">
      <c r="A18" s="193"/>
      <c r="B18" s="193"/>
      <c r="C18" s="193"/>
      <c r="D18" s="193"/>
      <c r="E18" s="193"/>
      <c r="F18" s="194"/>
      <c r="G18" s="234"/>
      <c r="H18" s="103" t="s">
        <v>165</v>
      </c>
      <c r="I18" s="81">
        <v>0</v>
      </c>
    </row>
    <row r="19" spans="1:9" ht="15">
      <c r="A19" s="193"/>
      <c r="B19" s="193"/>
      <c r="C19" s="193"/>
      <c r="D19" s="193"/>
      <c r="E19" s="193"/>
      <c r="F19" s="194"/>
      <c r="G19" s="234"/>
      <c r="H19" s="103" t="s">
        <v>29</v>
      </c>
      <c r="I19" s="83">
        <v>0</v>
      </c>
    </row>
    <row r="20" spans="1:9" ht="15">
      <c r="A20" s="193" t="s">
        <v>32</v>
      </c>
      <c r="B20" s="193"/>
      <c r="C20" s="193"/>
      <c r="D20" s="193"/>
      <c r="E20" s="193"/>
      <c r="F20" s="194"/>
      <c r="G20" s="103"/>
      <c r="H20" s="103" t="s">
        <v>25</v>
      </c>
      <c r="I20" s="83">
        <v>0.2</v>
      </c>
    </row>
    <row r="21" ht="5.1" customHeight="1"/>
    <row r="22" spans="1:9" ht="17.25" customHeight="1">
      <c r="A22" s="178" t="s">
        <v>33</v>
      </c>
      <c r="B22" s="178"/>
      <c r="C22" s="178"/>
      <c r="D22" s="178"/>
      <c r="E22" s="178"/>
      <c r="F22" s="178"/>
      <c r="G22" s="178"/>
      <c r="H22" s="178"/>
      <c r="I22" s="178"/>
    </row>
    <row r="23" spans="1:9" ht="33.75">
      <c r="A23" s="6" t="s">
        <v>34</v>
      </c>
      <c r="B23" s="206" t="s">
        <v>35</v>
      </c>
      <c r="C23" s="207"/>
      <c r="D23" s="207"/>
      <c r="E23" s="207"/>
      <c r="F23" s="207"/>
      <c r="G23" s="208"/>
      <c r="H23" s="6" t="s">
        <v>36</v>
      </c>
      <c r="I23" s="6" t="s">
        <v>37</v>
      </c>
    </row>
    <row r="24" spans="1:9" ht="15" customHeight="1">
      <c r="A24" s="97">
        <v>1</v>
      </c>
      <c r="B24" s="172" t="s">
        <v>38</v>
      </c>
      <c r="C24" s="173"/>
      <c r="D24" s="173"/>
      <c r="E24" s="173"/>
      <c r="F24" s="173"/>
      <c r="G24" s="174"/>
      <c r="H24" s="7">
        <f>I24/$I$30</f>
        <v>1</v>
      </c>
      <c r="I24" s="8">
        <f>I10/H10*I5</f>
        <v>2292.4</v>
      </c>
    </row>
    <row r="25" spans="1:10" ht="15" customHeight="1">
      <c r="A25" s="97">
        <v>2</v>
      </c>
      <c r="B25" s="172" t="s">
        <v>195</v>
      </c>
      <c r="C25" s="173"/>
      <c r="D25" s="173"/>
      <c r="E25" s="173"/>
      <c r="F25" s="173"/>
      <c r="G25" s="174"/>
      <c r="H25" s="7">
        <f aca="true" t="shared" si="0" ref="H25:H29">I25/$I$30</f>
        <v>0</v>
      </c>
      <c r="I25" s="99">
        <v>0</v>
      </c>
      <c r="J25" s="9"/>
    </row>
    <row r="26" spans="1:9" ht="15" customHeight="1">
      <c r="A26" s="97">
        <v>3</v>
      </c>
      <c r="B26" s="172" t="s">
        <v>196</v>
      </c>
      <c r="C26" s="173"/>
      <c r="D26" s="173"/>
      <c r="E26" s="173"/>
      <c r="F26" s="173"/>
      <c r="G26" s="174"/>
      <c r="H26" s="7">
        <f t="shared" si="0"/>
        <v>0</v>
      </c>
      <c r="I26" s="8">
        <v>0</v>
      </c>
    </row>
    <row r="27" spans="1:9" ht="15" customHeight="1">
      <c r="A27" s="226">
        <v>4</v>
      </c>
      <c r="B27" s="179" t="s">
        <v>211</v>
      </c>
      <c r="C27" s="179"/>
      <c r="D27" s="179"/>
      <c r="E27" s="179"/>
      <c r="F27" s="179"/>
      <c r="G27" s="179"/>
      <c r="H27" s="7">
        <f t="shared" si="0"/>
        <v>0</v>
      </c>
      <c r="I27" s="8">
        <f>I6*I7*I10</f>
        <v>0</v>
      </c>
    </row>
    <row r="28" spans="1:9" ht="15" customHeight="1">
      <c r="A28" s="227"/>
      <c r="B28" s="228" t="s">
        <v>212</v>
      </c>
      <c r="C28" s="229"/>
      <c r="D28" s="229"/>
      <c r="E28" s="229"/>
      <c r="F28" s="229"/>
      <c r="G28" s="230"/>
      <c r="H28" s="7">
        <f t="shared" si="0"/>
        <v>0</v>
      </c>
      <c r="I28" s="8">
        <f>(I8*I10*I9)</f>
        <v>0</v>
      </c>
    </row>
    <row r="29" spans="1:9" ht="15" customHeight="1">
      <c r="A29" s="97">
        <v>5</v>
      </c>
      <c r="B29" s="172" t="s">
        <v>32</v>
      </c>
      <c r="C29" s="173"/>
      <c r="D29" s="173"/>
      <c r="E29" s="173"/>
      <c r="F29" s="173"/>
      <c r="G29" s="174"/>
      <c r="H29" s="7">
        <f t="shared" si="0"/>
        <v>0</v>
      </c>
      <c r="I29" s="8">
        <v>0</v>
      </c>
    </row>
    <row r="30" spans="1:10" s="120" customFormat="1" ht="15" customHeight="1">
      <c r="A30" s="200" t="s">
        <v>39</v>
      </c>
      <c r="B30" s="201"/>
      <c r="C30" s="201"/>
      <c r="D30" s="201"/>
      <c r="E30" s="201"/>
      <c r="F30" s="201"/>
      <c r="G30" s="202"/>
      <c r="H30" s="65">
        <f>SUM(H24:H29)</f>
        <v>1</v>
      </c>
      <c r="I30" s="139">
        <f>SUM(I24:I29)</f>
        <v>2292.4</v>
      </c>
      <c r="J30" s="119"/>
    </row>
    <row r="31" ht="5.1" customHeight="1"/>
    <row r="32" spans="1:9" ht="33.75" customHeight="1">
      <c r="A32" s="6" t="s">
        <v>40</v>
      </c>
      <c r="B32" s="206" t="s">
        <v>41</v>
      </c>
      <c r="C32" s="207"/>
      <c r="D32" s="207"/>
      <c r="E32" s="207"/>
      <c r="F32" s="207"/>
      <c r="G32" s="208"/>
      <c r="H32" s="6" t="s">
        <v>36</v>
      </c>
      <c r="I32" s="6" t="s">
        <v>37</v>
      </c>
    </row>
    <row r="33" spans="1:9" ht="15" customHeight="1">
      <c r="A33" s="97">
        <v>1</v>
      </c>
      <c r="B33" s="172" t="s">
        <v>197</v>
      </c>
      <c r="C33" s="173"/>
      <c r="D33" s="173"/>
      <c r="E33" s="173"/>
      <c r="F33" s="173"/>
      <c r="G33" s="174"/>
      <c r="H33" s="7">
        <v>0.2</v>
      </c>
      <c r="I33" s="8">
        <f>$I$30*H33</f>
        <v>458.48</v>
      </c>
    </row>
    <row r="34" spans="1:9" ht="15" customHeight="1">
      <c r="A34" s="97">
        <v>2</v>
      </c>
      <c r="B34" s="172" t="s">
        <v>198</v>
      </c>
      <c r="C34" s="173"/>
      <c r="D34" s="173"/>
      <c r="E34" s="173"/>
      <c r="F34" s="173"/>
      <c r="G34" s="174"/>
      <c r="H34" s="7">
        <v>0.015</v>
      </c>
      <c r="I34" s="8">
        <f aca="true" t="shared" si="1" ref="I34:I40">$I$30*H34</f>
        <v>34.386</v>
      </c>
    </row>
    <row r="35" spans="1:9" ht="15" customHeight="1">
      <c r="A35" s="97">
        <v>3</v>
      </c>
      <c r="B35" s="172" t="s">
        <v>199</v>
      </c>
      <c r="C35" s="173"/>
      <c r="D35" s="173"/>
      <c r="E35" s="173"/>
      <c r="F35" s="173"/>
      <c r="G35" s="174"/>
      <c r="H35" s="7">
        <v>0.01</v>
      </c>
      <c r="I35" s="8">
        <f t="shared" si="1"/>
        <v>22.924000000000003</v>
      </c>
    </row>
    <row r="36" spans="1:9" ht="15" customHeight="1">
      <c r="A36" s="97">
        <v>4</v>
      </c>
      <c r="B36" s="172" t="s">
        <v>200</v>
      </c>
      <c r="C36" s="173"/>
      <c r="D36" s="173"/>
      <c r="E36" s="173"/>
      <c r="F36" s="173"/>
      <c r="G36" s="174"/>
      <c r="H36" s="7">
        <v>0.002</v>
      </c>
      <c r="I36" s="8">
        <f>$I$30*H36</f>
        <v>4.5848</v>
      </c>
    </row>
    <row r="37" spans="1:9" ht="15" customHeight="1">
      <c r="A37" s="97">
        <v>5</v>
      </c>
      <c r="B37" s="172" t="s">
        <v>201</v>
      </c>
      <c r="C37" s="173"/>
      <c r="D37" s="173"/>
      <c r="E37" s="173"/>
      <c r="F37" s="173"/>
      <c r="G37" s="174"/>
      <c r="H37" s="7">
        <v>0.025</v>
      </c>
      <c r="I37" s="8">
        <f t="shared" si="1"/>
        <v>57.31</v>
      </c>
    </row>
    <row r="38" spans="1:9" ht="15" customHeight="1">
      <c r="A38" s="97">
        <v>6</v>
      </c>
      <c r="B38" s="172" t="s">
        <v>202</v>
      </c>
      <c r="C38" s="173"/>
      <c r="D38" s="173"/>
      <c r="E38" s="173"/>
      <c r="F38" s="173"/>
      <c r="G38" s="174"/>
      <c r="H38" s="7">
        <v>0.08</v>
      </c>
      <c r="I38" s="8">
        <f>$I$30*H38</f>
        <v>183.39200000000002</v>
      </c>
    </row>
    <row r="39" spans="1:9" ht="15" customHeight="1">
      <c r="A39" s="97">
        <v>7</v>
      </c>
      <c r="B39" s="172" t="s">
        <v>203</v>
      </c>
      <c r="C39" s="173"/>
      <c r="D39" s="173"/>
      <c r="E39" s="173"/>
      <c r="F39" s="173"/>
      <c r="G39" s="174"/>
      <c r="H39" s="7">
        <v>0.03</v>
      </c>
      <c r="I39" s="8">
        <f t="shared" si="1"/>
        <v>68.772</v>
      </c>
    </row>
    <row r="40" spans="1:9" ht="15" customHeight="1">
      <c r="A40" s="97">
        <v>8</v>
      </c>
      <c r="B40" s="172" t="s">
        <v>204</v>
      </c>
      <c r="C40" s="173"/>
      <c r="D40" s="173"/>
      <c r="E40" s="173"/>
      <c r="F40" s="173"/>
      <c r="G40" s="174"/>
      <c r="H40" s="7">
        <v>0.006</v>
      </c>
      <c r="I40" s="8">
        <f t="shared" si="1"/>
        <v>13.7544</v>
      </c>
    </row>
    <row r="41" spans="1:10" s="120" customFormat="1" ht="15" customHeight="1">
      <c r="A41" s="200" t="s">
        <v>42</v>
      </c>
      <c r="B41" s="201"/>
      <c r="C41" s="201"/>
      <c r="D41" s="201"/>
      <c r="E41" s="201"/>
      <c r="F41" s="201"/>
      <c r="G41" s="202"/>
      <c r="H41" s="65">
        <f>SUM(H33:H40)</f>
        <v>0.3680000000000001</v>
      </c>
      <c r="I41" s="139">
        <f>I33+I34+I35+I36+I37+I38+I39+I40</f>
        <v>843.6032000000001</v>
      </c>
      <c r="J41" s="119"/>
    </row>
    <row r="42" spans="1:9" ht="15" customHeight="1">
      <c r="A42" s="225" t="s">
        <v>43</v>
      </c>
      <c r="B42" s="225"/>
      <c r="C42" s="225"/>
      <c r="D42" s="225"/>
      <c r="E42" s="225"/>
      <c r="F42" s="225"/>
      <c r="G42" s="225"/>
      <c r="H42" s="225"/>
      <c r="I42" s="225"/>
    </row>
    <row r="43" spans="1:16" ht="30.75" customHeight="1">
      <c r="A43" s="235" t="s">
        <v>222</v>
      </c>
      <c r="B43" s="235"/>
      <c r="C43" s="235"/>
      <c r="D43" s="235"/>
      <c r="E43" s="235"/>
      <c r="F43" s="235"/>
      <c r="G43" s="235"/>
      <c r="H43" s="235"/>
      <c r="I43" s="235"/>
      <c r="J43"/>
      <c r="K43"/>
      <c r="L43"/>
      <c r="M43"/>
      <c r="N43"/>
      <c r="O43"/>
      <c r="P43"/>
    </row>
    <row r="44" spans="1:9" ht="33.75" customHeight="1">
      <c r="A44" s="6" t="s">
        <v>44</v>
      </c>
      <c r="B44" s="206" t="s">
        <v>45</v>
      </c>
      <c r="C44" s="207"/>
      <c r="D44" s="207"/>
      <c r="E44" s="207"/>
      <c r="F44" s="207"/>
      <c r="G44" s="208"/>
      <c r="H44" s="6" t="s">
        <v>36</v>
      </c>
      <c r="I44" s="6" t="s">
        <v>37</v>
      </c>
    </row>
    <row r="45" spans="1:9" ht="15" customHeight="1">
      <c r="A45" s="97">
        <v>1</v>
      </c>
      <c r="B45" s="172" t="s">
        <v>46</v>
      </c>
      <c r="C45" s="173"/>
      <c r="D45" s="173"/>
      <c r="E45" s="173"/>
      <c r="F45" s="173"/>
      <c r="G45" s="174"/>
      <c r="H45" s="7">
        <v>0.1111</v>
      </c>
      <c r="I45" s="8">
        <f>$I$30*H45</f>
        <v>254.68564</v>
      </c>
    </row>
    <row r="46" spans="1:9" ht="15" customHeight="1">
      <c r="A46" s="97">
        <v>2</v>
      </c>
      <c r="B46" s="172" t="s">
        <v>47</v>
      </c>
      <c r="C46" s="173"/>
      <c r="D46" s="173"/>
      <c r="E46" s="173"/>
      <c r="F46" s="173"/>
      <c r="G46" s="174"/>
      <c r="H46" s="7">
        <v>0.02047</v>
      </c>
      <c r="I46" s="8">
        <f aca="true" t="shared" si="2" ref="I46:I51">$I$30*H46</f>
        <v>46.925428</v>
      </c>
    </row>
    <row r="47" spans="1:9" ht="15" customHeight="1">
      <c r="A47" s="97">
        <v>3</v>
      </c>
      <c r="B47" s="172" t="s">
        <v>50</v>
      </c>
      <c r="C47" s="173"/>
      <c r="D47" s="173"/>
      <c r="E47" s="173"/>
      <c r="F47" s="173"/>
      <c r="G47" s="174"/>
      <c r="H47" s="7">
        <v>0.012123</v>
      </c>
      <c r="I47" s="8">
        <f t="shared" si="2"/>
        <v>27.790765200000003</v>
      </c>
    </row>
    <row r="48" spans="1:9" ht="15" customHeight="1">
      <c r="A48" s="97">
        <v>4</v>
      </c>
      <c r="B48" s="172" t="s">
        <v>48</v>
      </c>
      <c r="C48" s="173"/>
      <c r="D48" s="173"/>
      <c r="E48" s="173"/>
      <c r="F48" s="173"/>
      <c r="G48" s="174"/>
      <c r="H48" s="7">
        <v>0.011436</v>
      </c>
      <c r="I48" s="8">
        <f>$I$30*H48</f>
        <v>26.215886400000002</v>
      </c>
    </row>
    <row r="49" spans="1:9" ht="15" customHeight="1">
      <c r="A49" s="97">
        <v>5</v>
      </c>
      <c r="B49" s="172" t="s">
        <v>49</v>
      </c>
      <c r="C49" s="173"/>
      <c r="D49" s="173"/>
      <c r="E49" s="173"/>
      <c r="F49" s="173"/>
      <c r="G49" s="174"/>
      <c r="H49" s="7">
        <v>0.000174</v>
      </c>
      <c r="I49" s="8">
        <f t="shared" si="2"/>
        <v>0.3988776</v>
      </c>
    </row>
    <row r="50" spans="1:9" ht="15" customHeight="1">
      <c r="A50" s="97">
        <v>6</v>
      </c>
      <c r="B50" s="172" t="s">
        <v>51</v>
      </c>
      <c r="C50" s="173"/>
      <c r="D50" s="173"/>
      <c r="E50" s="173"/>
      <c r="F50" s="173"/>
      <c r="G50" s="174"/>
      <c r="H50" s="7">
        <v>0.000442</v>
      </c>
      <c r="I50" s="8">
        <f t="shared" si="2"/>
        <v>1.0132408000000002</v>
      </c>
    </row>
    <row r="51" spans="1:9" ht="15" customHeight="1">
      <c r="A51" s="97">
        <v>7</v>
      </c>
      <c r="B51" s="172" t="s">
        <v>52</v>
      </c>
      <c r="C51" s="173"/>
      <c r="D51" s="173"/>
      <c r="E51" s="173"/>
      <c r="F51" s="173"/>
      <c r="G51" s="174"/>
      <c r="H51" s="7">
        <v>0.000185</v>
      </c>
      <c r="I51" s="8">
        <f t="shared" si="2"/>
        <v>0.424094</v>
      </c>
    </row>
    <row r="52" spans="1:9" ht="15" customHeight="1">
      <c r="A52" s="97">
        <v>8</v>
      </c>
      <c r="B52" s="172" t="s">
        <v>53</v>
      </c>
      <c r="C52" s="173"/>
      <c r="D52" s="173"/>
      <c r="E52" s="173"/>
      <c r="F52" s="173"/>
      <c r="G52" s="174"/>
      <c r="H52" s="7">
        <v>0.09079</v>
      </c>
      <c r="I52" s="8">
        <f>$I$30*H52</f>
        <v>208.126996</v>
      </c>
    </row>
    <row r="53" spans="1:10" s="120" customFormat="1" ht="15" customHeight="1">
      <c r="A53" s="200" t="s">
        <v>54</v>
      </c>
      <c r="B53" s="201"/>
      <c r="C53" s="201"/>
      <c r="D53" s="201"/>
      <c r="E53" s="201"/>
      <c r="F53" s="201"/>
      <c r="G53" s="202"/>
      <c r="H53" s="65">
        <f>SUM(H45:H52)</f>
        <v>0.24672</v>
      </c>
      <c r="I53" s="139">
        <f>I45+I46+I47+I48+I49+I50+I51+I52</f>
        <v>565.580928</v>
      </c>
      <c r="J53" s="119"/>
    </row>
    <row r="54" spans="1:9" ht="11.25" customHeight="1">
      <c r="A54" s="67" t="s">
        <v>55</v>
      </c>
      <c r="B54" s="203" t="s">
        <v>56</v>
      </c>
      <c r="C54" s="203"/>
      <c r="D54" s="203"/>
      <c r="E54" s="203"/>
      <c r="F54" s="203"/>
      <c r="G54" s="203"/>
      <c r="H54" s="203"/>
      <c r="I54" s="203"/>
    </row>
    <row r="55" spans="1:9" ht="15" customHeight="1">
      <c r="A55" s="67" t="s">
        <v>57</v>
      </c>
      <c r="B55" s="224" t="s">
        <v>58</v>
      </c>
      <c r="C55" s="224"/>
      <c r="D55" s="224"/>
      <c r="E55" s="224"/>
      <c r="F55" s="224"/>
      <c r="G55" s="224"/>
      <c r="H55" s="224"/>
      <c r="I55" s="224"/>
    </row>
    <row r="56" spans="1:9" ht="33.75" customHeight="1">
      <c r="A56" s="6" t="s">
        <v>59</v>
      </c>
      <c r="B56" s="206" t="s">
        <v>60</v>
      </c>
      <c r="C56" s="207"/>
      <c r="D56" s="207"/>
      <c r="E56" s="207"/>
      <c r="F56" s="207"/>
      <c r="G56" s="208"/>
      <c r="H56" s="6" t="s">
        <v>36</v>
      </c>
      <c r="I56" s="6" t="s">
        <v>37</v>
      </c>
    </row>
    <row r="57" spans="1:9" ht="15" customHeight="1">
      <c r="A57" s="97">
        <v>1</v>
      </c>
      <c r="B57" s="172" t="s">
        <v>61</v>
      </c>
      <c r="C57" s="173"/>
      <c r="D57" s="173"/>
      <c r="E57" s="173"/>
      <c r="F57" s="173"/>
      <c r="G57" s="174"/>
      <c r="H57" s="7">
        <v>0.023627</v>
      </c>
      <c r="I57" s="8">
        <f>$I$30*H57</f>
        <v>54.162534799999996</v>
      </c>
    </row>
    <row r="58" spans="1:9" ht="15" customHeight="1">
      <c r="A58" s="97">
        <v>2</v>
      </c>
      <c r="B58" s="172" t="s">
        <v>62</v>
      </c>
      <c r="C58" s="173"/>
      <c r="D58" s="173"/>
      <c r="E58" s="173"/>
      <c r="F58" s="173"/>
      <c r="G58" s="174"/>
      <c r="H58" s="7">
        <v>0.001717</v>
      </c>
      <c r="I58" s="8">
        <f aca="true" t="shared" si="3" ref="I58:I59">$I$30*H58</f>
        <v>3.9360508000000003</v>
      </c>
    </row>
    <row r="59" spans="1:9" ht="15" customHeight="1">
      <c r="A59" s="97">
        <v>3</v>
      </c>
      <c r="B59" s="172" t="s">
        <v>63</v>
      </c>
      <c r="C59" s="173"/>
      <c r="D59" s="173"/>
      <c r="E59" s="173"/>
      <c r="F59" s="173"/>
      <c r="G59" s="174"/>
      <c r="H59" s="7">
        <v>0.011813</v>
      </c>
      <c r="I59" s="8">
        <f t="shared" si="3"/>
        <v>27.0801212</v>
      </c>
    </row>
    <row r="60" spans="1:10" s="120" customFormat="1" ht="15" customHeight="1">
      <c r="A60" s="200" t="s">
        <v>64</v>
      </c>
      <c r="B60" s="201"/>
      <c r="C60" s="201"/>
      <c r="D60" s="201"/>
      <c r="E60" s="201"/>
      <c r="F60" s="201"/>
      <c r="G60" s="202"/>
      <c r="H60" s="65">
        <f>SUM(H57:H59)</f>
        <v>0.037156999999999996</v>
      </c>
      <c r="I60" s="139">
        <f>I57+I58+I59</f>
        <v>85.17870679999999</v>
      </c>
      <c r="J60" s="119"/>
    </row>
    <row r="61" ht="5.1" customHeight="1"/>
    <row r="62" spans="1:9" ht="33.75">
      <c r="A62" s="6" t="s">
        <v>65</v>
      </c>
      <c r="B62" s="206" t="s">
        <v>66</v>
      </c>
      <c r="C62" s="207"/>
      <c r="D62" s="207"/>
      <c r="E62" s="207"/>
      <c r="F62" s="207"/>
      <c r="G62" s="208"/>
      <c r="H62" s="6" t="s">
        <v>36</v>
      </c>
      <c r="I62" s="6" t="s">
        <v>37</v>
      </c>
    </row>
    <row r="63" spans="1:9" ht="15" customHeight="1">
      <c r="A63" s="97">
        <v>1</v>
      </c>
      <c r="B63" s="172" t="s">
        <v>67</v>
      </c>
      <c r="C63" s="173"/>
      <c r="D63" s="173"/>
      <c r="E63" s="173"/>
      <c r="F63" s="173"/>
      <c r="G63" s="174"/>
      <c r="H63" s="7">
        <f>(H41*H53)</f>
        <v>0.09079296000000002</v>
      </c>
      <c r="I63" s="8">
        <f>$I$30*H63</f>
        <v>208.13378150400004</v>
      </c>
    </row>
    <row r="64" spans="1:11" s="120" customFormat="1" ht="15" customHeight="1">
      <c r="A64" s="200" t="s">
        <v>68</v>
      </c>
      <c r="B64" s="201"/>
      <c r="C64" s="201"/>
      <c r="D64" s="201"/>
      <c r="E64" s="201"/>
      <c r="F64" s="201"/>
      <c r="G64" s="202"/>
      <c r="H64" s="65">
        <f>SUM(H63:H63)</f>
        <v>0.09079296000000002</v>
      </c>
      <c r="I64" s="139">
        <f>I63</f>
        <v>208.13378150400004</v>
      </c>
      <c r="J64" s="119"/>
      <c r="K64" s="121"/>
    </row>
    <row r="65" ht="5.1" customHeight="1">
      <c r="J65" s="10"/>
    </row>
    <row r="66" spans="1:10" s="120" customFormat="1" ht="12">
      <c r="A66" s="223" t="s">
        <v>69</v>
      </c>
      <c r="B66" s="223"/>
      <c r="C66" s="223"/>
      <c r="D66" s="223"/>
      <c r="E66" s="223"/>
      <c r="F66" s="223"/>
      <c r="G66" s="223"/>
      <c r="H66" s="122">
        <f>H41+H53+H60+H64</f>
        <v>0.7426699600000002</v>
      </c>
      <c r="I66" s="123">
        <f>I41+I53+I60+I64</f>
        <v>1702.4966163040003</v>
      </c>
      <c r="J66" s="119"/>
    </row>
    <row r="67" ht="5.1" customHeight="1"/>
    <row r="68" spans="1:9" ht="33.75">
      <c r="A68" s="6" t="s">
        <v>70</v>
      </c>
      <c r="B68" s="206" t="s">
        <v>71</v>
      </c>
      <c r="C68" s="207"/>
      <c r="D68" s="207"/>
      <c r="E68" s="207"/>
      <c r="F68" s="207"/>
      <c r="G68" s="208"/>
      <c r="H68" s="6" t="s">
        <v>36</v>
      </c>
      <c r="I68" s="6" t="s">
        <v>37</v>
      </c>
    </row>
    <row r="69" spans="1:9" ht="15" customHeight="1">
      <c r="A69" s="104">
        <v>1</v>
      </c>
      <c r="B69" s="172" t="s">
        <v>229</v>
      </c>
      <c r="C69" s="173"/>
      <c r="D69" s="173"/>
      <c r="E69" s="173"/>
      <c r="F69" s="173"/>
      <c r="G69" s="174"/>
      <c r="H69" s="7">
        <f>I69/$I$30</f>
        <v>0</v>
      </c>
      <c r="I69" s="8">
        <f>I80</f>
        <v>0</v>
      </c>
    </row>
    <row r="70" spans="1:9" ht="15" customHeight="1">
      <c r="A70" s="104">
        <v>2</v>
      </c>
      <c r="B70" s="172" t="s">
        <v>230</v>
      </c>
      <c r="C70" s="173"/>
      <c r="D70" s="173"/>
      <c r="E70" s="173"/>
      <c r="F70" s="173"/>
      <c r="G70" s="174"/>
      <c r="H70" s="7">
        <f>I70/$I$30</f>
        <v>0</v>
      </c>
      <c r="I70" s="8">
        <f>I76</f>
        <v>0</v>
      </c>
    </row>
    <row r="71" spans="1:9" ht="15" customHeight="1">
      <c r="A71" s="97">
        <v>3</v>
      </c>
      <c r="B71" s="172" t="s">
        <v>227</v>
      </c>
      <c r="C71" s="173"/>
      <c r="D71" s="173"/>
      <c r="E71" s="173"/>
      <c r="F71" s="173"/>
      <c r="G71" s="174"/>
      <c r="H71" s="7">
        <f>I71/$I$30</f>
        <v>0</v>
      </c>
      <c r="I71" s="8">
        <v>0</v>
      </c>
    </row>
    <row r="72" spans="1:10" ht="15" customHeight="1">
      <c r="A72" s="200" t="s">
        <v>72</v>
      </c>
      <c r="B72" s="201"/>
      <c r="C72" s="201"/>
      <c r="D72" s="201"/>
      <c r="E72" s="201"/>
      <c r="F72" s="201"/>
      <c r="G72" s="202"/>
      <c r="H72" s="65">
        <f>H69+H70+H71</f>
        <v>0</v>
      </c>
      <c r="I72" s="139">
        <f>I69+I70+I71</f>
        <v>0</v>
      </c>
      <c r="J72" s="9"/>
    </row>
    <row r="73" spans="1:9" ht="5.1" customHeight="1">
      <c r="A73" s="124"/>
      <c r="B73" s="124"/>
      <c r="C73" s="124"/>
      <c r="D73" s="124"/>
      <c r="E73" s="124"/>
      <c r="F73" s="124"/>
      <c r="G73" s="124"/>
      <c r="H73" s="125"/>
      <c r="I73" s="126"/>
    </row>
    <row r="74" spans="1:9" ht="15" customHeight="1">
      <c r="A74" s="221" t="s">
        <v>73</v>
      </c>
      <c r="B74" s="221"/>
      <c r="C74" s="221"/>
      <c r="D74" s="221"/>
      <c r="E74" s="221"/>
      <c r="F74" s="221"/>
      <c r="G74" s="221"/>
      <c r="H74" s="221"/>
      <c r="I74" s="221"/>
    </row>
    <row r="75" spans="1:9" ht="24" customHeight="1">
      <c r="A75" s="193" t="s">
        <v>74</v>
      </c>
      <c r="B75" s="193"/>
      <c r="C75" s="97" t="s">
        <v>75</v>
      </c>
      <c r="D75" s="97" t="s">
        <v>76</v>
      </c>
      <c r="E75" s="97" t="s">
        <v>77</v>
      </c>
      <c r="F75" s="97" t="s">
        <v>78</v>
      </c>
      <c r="G75" s="97" t="s">
        <v>79</v>
      </c>
      <c r="H75" s="7" t="s">
        <v>80</v>
      </c>
      <c r="I75" s="8" t="s">
        <v>81</v>
      </c>
    </row>
    <row r="76" spans="1:9" ht="15" customHeight="1">
      <c r="A76" s="222">
        <f>I12</f>
        <v>4.3</v>
      </c>
      <c r="B76" s="193"/>
      <c r="C76" s="97">
        <f>I13</f>
        <v>15</v>
      </c>
      <c r="D76" s="97">
        <f>I14</f>
        <v>2</v>
      </c>
      <c r="E76" s="101">
        <f>A76*C76*D76</f>
        <v>129</v>
      </c>
      <c r="F76" s="8">
        <f>I24</f>
        <v>2292.4</v>
      </c>
      <c r="G76" s="11">
        <f>I15</f>
        <v>0.06</v>
      </c>
      <c r="H76" s="101">
        <f>F76*G76</f>
        <v>137.544</v>
      </c>
      <c r="I76" s="8">
        <f>IF(H76&gt;E76,0,H76-E76)</f>
        <v>0</v>
      </c>
    </row>
    <row r="77" spans="1:9" ht="5.1" customHeight="1">
      <c r="A77" s="127"/>
      <c r="B77" s="127"/>
      <c r="C77" s="127"/>
      <c r="D77" s="127"/>
      <c r="E77" s="128"/>
      <c r="F77" s="128"/>
      <c r="G77" s="129"/>
      <c r="H77" s="128"/>
      <c r="I77" s="130"/>
    </row>
    <row r="78" spans="1:9" ht="15" customHeight="1">
      <c r="A78" s="221" t="s">
        <v>82</v>
      </c>
      <c r="B78" s="221"/>
      <c r="C78" s="221"/>
      <c r="D78" s="221"/>
      <c r="E78" s="221"/>
      <c r="F78" s="221"/>
      <c r="G78" s="221"/>
      <c r="H78" s="221"/>
      <c r="I78" s="221"/>
    </row>
    <row r="79" spans="1:9" ht="23.25" customHeight="1">
      <c r="A79" s="193" t="s">
        <v>74</v>
      </c>
      <c r="B79" s="193"/>
      <c r="C79" s="97" t="s">
        <v>166</v>
      </c>
      <c r="D79" s="97" t="s">
        <v>76</v>
      </c>
      <c r="E79" s="97" t="s">
        <v>77</v>
      </c>
      <c r="F79" s="97" t="s">
        <v>78</v>
      </c>
      <c r="G79" s="97" t="s">
        <v>79</v>
      </c>
      <c r="H79" s="7" t="str">
        <f>H75</f>
        <v>Valor desconto</v>
      </c>
      <c r="I79" s="8" t="s">
        <v>81</v>
      </c>
    </row>
    <row r="80" spans="1:9" ht="15" customHeight="1">
      <c r="A80" s="217">
        <f>I16</f>
        <v>0</v>
      </c>
      <c r="B80" s="217"/>
      <c r="C80" s="12">
        <f>I17</f>
        <v>0</v>
      </c>
      <c r="D80" s="97">
        <f>I18</f>
        <v>0</v>
      </c>
      <c r="E80" s="101">
        <f>A80*C80*D80</f>
        <v>0</v>
      </c>
      <c r="F80" s="101">
        <f>E80</f>
        <v>0</v>
      </c>
      <c r="G80" s="96">
        <f>I19</f>
        <v>0</v>
      </c>
      <c r="H80" s="101">
        <f>F80*G80</f>
        <v>0</v>
      </c>
      <c r="I80" s="8">
        <f>E80-H80</f>
        <v>0</v>
      </c>
    </row>
    <row r="81" ht="5.1" customHeight="1"/>
    <row r="82" spans="1:12" ht="12" customHeight="1">
      <c r="A82" s="183" t="s">
        <v>167</v>
      </c>
      <c r="B82" s="183"/>
      <c r="C82" s="183"/>
      <c r="D82" s="183"/>
      <c r="E82" s="183"/>
      <c r="F82" s="183"/>
      <c r="G82" s="183"/>
      <c r="H82" s="131">
        <f>H30+H66+H72</f>
        <v>1.7426699600000002</v>
      </c>
      <c r="I82" s="132">
        <f>I30+I66+I72</f>
        <v>3994.8966163040004</v>
      </c>
      <c r="J82" s="9"/>
      <c r="L82" s="9"/>
    </row>
    <row r="83" spans="1:12" s="14" customFormat="1" ht="5.1" customHeight="1">
      <c r="A83" s="133"/>
      <c r="B83" s="133"/>
      <c r="C83" s="133"/>
      <c r="D83" s="133"/>
      <c r="E83" s="133"/>
      <c r="F83" s="133"/>
      <c r="G83" s="133"/>
      <c r="H83" s="134"/>
      <c r="I83" s="135"/>
      <c r="J83" s="13"/>
      <c r="L83" s="13"/>
    </row>
    <row r="84" spans="1:9" ht="15">
      <c r="A84" s="178" t="s">
        <v>83</v>
      </c>
      <c r="B84" s="178"/>
      <c r="C84" s="178"/>
      <c r="D84" s="178"/>
      <c r="E84" s="178"/>
      <c r="F84" s="178"/>
      <c r="G84" s="178"/>
      <c r="H84" s="178"/>
      <c r="I84" s="178"/>
    </row>
    <row r="85" spans="1:9" ht="33.75">
      <c r="A85" s="6" t="s">
        <v>34</v>
      </c>
      <c r="B85" s="206" t="s">
        <v>84</v>
      </c>
      <c r="C85" s="207"/>
      <c r="D85" s="207"/>
      <c r="E85" s="207"/>
      <c r="F85" s="207"/>
      <c r="G85" s="208"/>
      <c r="H85" s="6" t="s">
        <v>36</v>
      </c>
      <c r="I85" s="6" t="s">
        <v>37</v>
      </c>
    </row>
    <row r="86" spans="1:19" ht="15" customHeight="1">
      <c r="A86" s="97">
        <v>1</v>
      </c>
      <c r="B86" s="172" t="s">
        <v>85</v>
      </c>
      <c r="C86" s="173"/>
      <c r="D86" s="173"/>
      <c r="E86" s="173"/>
      <c r="F86" s="173"/>
      <c r="G86" s="174"/>
      <c r="H86" s="7">
        <f>I86/$I$97</f>
        <v>0</v>
      </c>
      <c r="I86" s="8">
        <v>0</v>
      </c>
      <c r="K86"/>
      <c r="L86"/>
      <c r="M86"/>
      <c r="N86"/>
      <c r="O86"/>
      <c r="P86"/>
      <c r="Q86"/>
      <c r="R86"/>
      <c r="S86"/>
    </row>
    <row r="87" spans="1:19" ht="15" customHeight="1">
      <c r="A87" s="97">
        <v>2</v>
      </c>
      <c r="B87" s="218" t="s">
        <v>172</v>
      </c>
      <c r="C87" s="219"/>
      <c r="D87" s="219"/>
      <c r="E87" s="219"/>
      <c r="F87" s="219"/>
      <c r="G87" s="220"/>
      <c r="H87" s="7">
        <f aca="true" t="shared" si="4" ref="H87:H91">I87/$I$97</f>
        <v>0</v>
      </c>
      <c r="I87" s="8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97">
        <v>3</v>
      </c>
      <c r="B88" s="172" t="s">
        <v>86</v>
      </c>
      <c r="C88" s="173"/>
      <c r="D88" s="173"/>
      <c r="E88" s="173"/>
      <c r="F88" s="173"/>
      <c r="G88" s="174"/>
      <c r="H88" s="7">
        <f t="shared" si="4"/>
        <v>0</v>
      </c>
      <c r="I88" s="8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97">
        <v>4</v>
      </c>
      <c r="B89" s="214" t="s">
        <v>173</v>
      </c>
      <c r="C89" s="215"/>
      <c r="D89" s="215"/>
      <c r="E89" s="215"/>
      <c r="F89" s="215"/>
      <c r="G89" s="216"/>
      <c r="H89" s="7">
        <f t="shared" si="4"/>
        <v>0</v>
      </c>
      <c r="I89" s="8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97">
        <v>5</v>
      </c>
      <c r="B90" s="172" t="s">
        <v>87</v>
      </c>
      <c r="C90" s="173"/>
      <c r="D90" s="173"/>
      <c r="E90" s="173"/>
      <c r="F90" s="173"/>
      <c r="G90" s="174"/>
      <c r="H90" s="7">
        <f t="shared" si="4"/>
        <v>0</v>
      </c>
      <c r="I90" s="8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97">
        <v>6</v>
      </c>
      <c r="B91" s="172" t="s">
        <v>88</v>
      </c>
      <c r="C91" s="173"/>
      <c r="D91" s="173"/>
      <c r="E91" s="173"/>
      <c r="F91" s="173"/>
      <c r="G91" s="174"/>
      <c r="H91" s="7">
        <f t="shared" si="4"/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200" t="s">
        <v>89</v>
      </c>
      <c r="B92" s="201"/>
      <c r="C92" s="201"/>
      <c r="D92" s="201"/>
      <c r="E92" s="201"/>
      <c r="F92" s="201"/>
      <c r="G92" s="202"/>
      <c r="H92" s="65">
        <f>H86+H87+H88+H89+H90+H91</f>
        <v>0</v>
      </c>
      <c r="I92" s="66">
        <f>I86+I87+I88+I89+I90+I91</f>
        <v>0</v>
      </c>
      <c r="J92" s="9"/>
      <c r="K92"/>
      <c r="L92"/>
      <c r="M92"/>
      <c r="N92"/>
      <c r="O92"/>
      <c r="P92"/>
      <c r="Q92"/>
      <c r="R92"/>
      <c r="S92"/>
    </row>
    <row r="93" spans="1:19" ht="30" customHeight="1">
      <c r="A93"/>
      <c r="B93" s="203" t="s">
        <v>205</v>
      </c>
      <c r="C93" s="203"/>
      <c r="D93" s="203"/>
      <c r="E93" s="203"/>
      <c r="F93" s="203"/>
      <c r="G93" s="203"/>
      <c r="H93" s="203"/>
      <c r="I93" s="203"/>
      <c r="K93"/>
      <c r="L93"/>
      <c r="M93"/>
      <c r="N93"/>
      <c r="O93"/>
      <c r="P93"/>
      <c r="Q93"/>
      <c r="R93"/>
      <c r="S93"/>
    </row>
    <row r="94" spans="1:9" ht="5.25" customHeight="1">
      <c r="A94"/>
      <c r="B94"/>
      <c r="C94"/>
      <c r="D94"/>
      <c r="E94"/>
      <c r="F94"/>
      <c r="G94"/>
      <c r="H94"/>
      <c r="I94"/>
    </row>
    <row r="95" spans="1:19" ht="48.75" customHeight="1">
      <c r="A95" s="210" t="s">
        <v>174</v>
      </c>
      <c r="B95" s="211"/>
      <c r="C95" s="211"/>
      <c r="D95" s="211"/>
      <c r="E95" s="212"/>
      <c r="F95" s="15">
        <v>0.1</v>
      </c>
      <c r="G95" s="16">
        <f>I97*F95</f>
        <v>399.4896616304</v>
      </c>
      <c r="H95" s="68" t="s">
        <v>90</v>
      </c>
      <c r="I95" s="69">
        <f>I70</f>
        <v>0</v>
      </c>
      <c r="K95"/>
      <c r="L95"/>
      <c r="M95"/>
      <c r="N95"/>
      <c r="O95"/>
      <c r="P95"/>
      <c r="Q95"/>
      <c r="R95"/>
      <c r="S95"/>
    </row>
    <row r="96" spans="1:19" s="138" customFormat="1" ht="16.5" customHeight="1">
      <c r="A96" s="204" t="s">
        <v>91</v>
      </c>
      <c r="B96" s="204"/>
      <c r="C96" s="136" t="s">
        <v>92</v>
      </c>
      <c r="D96" s="136" t="s">
        <v>93</v>
      </c>
      <c r="E96" s="136" t="s">
        <v>94</v>
      </c>
      <c r="F96" s="136" t="s">
        <v>95</v>
      </c>
      <c r="G96" s="136" t="s">
        <v>216</v>
      </c>
      <c r="H96" s="68" t="s">
        <v>96</v>
      </c>
      <c r="I96" s="71" t="s">
        <v>97</v>
      </c>
      <c r="J96" s="137"/>
      <c r="K96"/>
      <c r="L96"/>
      <c r="M96"/>
      <c r="N96"/>
      <c r="O96"/>
      <c r="P96"/>
      <c r="Q96"/>
      <c r="R96"/>
      <c r="S96"/>
    </row>
    <row r="97" spans="1:19" ht="16.5" customHeight="1">
      <c r="A97" s="205">
        <f>I30</f>
        <v>2292.4</v>
      </c>
      <c r="B97" s="205"/>
      <c r="C97" s="99">
        <f>I41</f>
        <v>843.6032000000001</v>
      </c>
      <c r="D97" s="99">
        <f>I53</f>
        <v>565.580928</v>
      </c>
      <c r="E97" s="99">
        <f>I60</f>
        <v>85.17870679999999</v>
      </c>
      <c r="F97" s="99">
        <f>I64</f>
        <v>208.13378150400004</v>
      </c>
      <c r="G97" s="99">
        <f>I72</f>
        <v>0</v>
      </c>
      <c r="H97" s="99">
        <f>A97+C97+D97+E97+F97+G97</f>
        <v>3994.896616304</v>
      </c>
      <c r="I97" s="99">
        <f>H97-I95</f>
        <v>3994.896616304</v>
      </c>
      <c r="J97" s="9"/>
      <c r="K97"/>
      <c r="L97"/>
      <c r="M97"/>
      <c r="N97"/>
      <c r="O97"/>
      <c r="P97"/>
      <c r="Q97"/>
      <c r="R97"/>
      <c r="S97"/>
    </row>
    <row r="98" spans="1:9" ht="5.1" customHeight="1">
      <c r="A98" s="67"/>
      <c r="B98" s="213"/>
      <c r="C98" s="213"/>
      <c r="D98" s="213"/>
      <c r="E98" s="213"/>
      <c r="F98" s="213"/>
      <c r="G98" s="213"/>
      <c r="H98" s="213"/>
      <c r="I98" s="213"/>
    </row>
    <row r="99" spans="1:9" ht="33.75">
      <c r="A99" s="6" t="s">
        <v>40</v>
      </c>
      <c r="B99" s="206" t="s">
        <v>98</v>
      </c>
      <c r="C99" s="207"/>
      <c r="D99" s="207"/>
      <c r="E99" s="207"/>
      <c r="F99" s="207"/>
      <c r="G99" s="208"/>
      <c r="H99" s="6" t="s">
        <v>36</v>
      </c>
      <c r="I99" s="6" t="s">
        <v>37</v>
      </c>
    </row>
    <row r="100" spans="1:9" ht="15" customHeight="1">
      <c r="A100" s="97">
        <v>1</v>
      </c>
      <c r="B100" s="172" t="s">
        <v>244</v>
      </c>
      <c r="C100" s="173"/>
      <c r="D100" s="173"/>
      <c r="E100" s="173"/>
      <c r="F100" s="173"/>
      <c r="G100" s="174"/>
      <c r="H100" s="7">
        <f>I100/$I$110</f>
        <v>0</v>
      </c>
      <c r="I100" s="8">
        <v>0</v>
      </c>
    </row>
    <row r="101" spans="1:9" ht="15" customHeight="1">
      <c r="A101" s="97">
        <v>2</v>
      </c>
      <c r="B101" s="172" t="s">
        <v>99</v>
      </c>
      <c r="C101" s="173"/>
      <c r="D101" s="173"/>
      <c r="E101" s="173"/>
      <c r="F101" s="173"/>
      <c r="G101" s="174"/>
      <c r="H101" s="7">
        <f>I101/$I$110</f>
        <v>0</v>
      </c>
      <c r="I101" s="8">
        <v>0</v>
      </c>
    </row>
    <row r="102" spans="1:9" ht="15" customHeight="1">
      <c r="A102" s="200" t="s">
        <v>100</v>
      </c>
      <c r="B102" s="201"/>
      <c r="C102" s="201"/>
      <c r="D102" s="201"/>
      <c r="E102" s="201"/>
      <c r="F102" s="201"/>
      <c r="G102" s="202"/>
      <c r="H102" s="65">
        <f>H100+H101</f>
        <v>0</v>
      </c>
      <c r="I102" s="139">
        <f>I100+I101</f>
        <v>0</v>
      </c>
    </row>
    <row r="103" ht="5.1" customHeight="1"/>
    <row r="104" spans="1:9" ht="33.75">
      <c r="A104" s="6" t="s">
        <v>44</v>
      </c>
      <c r="B104" s="206" t="s">
        <v>101</v>
      </c>
      <c r="C104" s="207"/>
      <c r="D104" s="207"/>
      <c r="E104" s="207"/>
      <c r="F104" s="207"/>
      <c r="G104" s="208"/>
      <c r="H104" s="6" t="s">
        <v>36</v>
      </c>
      <c r="I104" s="6" t="s">
        <v>37</v>
      </c>
    </row>
    <row r="105" spans="1:9" ht="15" customHeight="1">
      <c r="A105" s="97">
        <v>1</v>
      </c>
      <c r="B105" s="172" t="s">
        <v>101</v>
      </c>
      <c r="C105" s="173"/>
      <c r="D105" s="173"/>
      <c r="E105" s="173"/>
      <c r="F105" s="173"/>
      <c r="G105" s="174"/>
      <c r="H105" s="7">
        <f>I105/I110</f>
        <v>0</v>
      </c>
      <c r="I105" s="8">
        <v>0</v>
      </c>
    </row>
    <row r="106" spans="1:12" ht="15" customHeight="1">
      <c r="A106" s="200" t="s">
        <v>168</v>
      </c>
      <c r="B106" s="201"/>
      <c r="C106" s="201"/>
      <c r="D106" s="201"/>
      <c r="E106" s="201"/>
      <c r="F106" s="201"/>
      <c r="G106" s="202"/>
      <c r="H106" s="65">
        <f>H105</f>
        <v>0</v>
      </c>
      <c r="I106" s="139">
        <f>I105</f>
        <v>0</v>
      </c>
      <c r="J106" s="9"/>
      <c r="K106" s="9"/>
      <c r="L106" s="1"/>
    </row>
    <row r="107" spans="1:9" ht="5.1" customHeight="1">
      <c r="A107" s="124"/>
      <c r="B107" s="124"/>
      <c r="C107" s="124"/>
      <c r="D107" s="124"/>
      <c r="E107" s="124"/>
      <c r="F107" s="124"/>
      <c r="G107" s="124"/>
      <c r="H107" s="125"/>
      <c r="I107" s="126"/>
    </row>
    <row r="108" spans="1:12" ht="39" customHeight="1">
      <c r="A108" s="209" t="s">
        <v>102</v>
      </c>
      <c r="B108" s="209"/>
      <c r="C108" s="209"/>
      <c r="D108" s="209"/>
      <c r="E108" s="209"/>
      <c r="F108" s="15">
        <v>0.18</v>
      </c>
      <c r="G108" s="16">
        <f>I110*F108</f>
        <v>719.0813909347199</v>
      </c>
      <c r="H108" s="68" t="s">
        <v>90</v>
      </c>
      <c r="I108" s="69">
        <f>I70</f>
        <v>0</v>
      </c>
      <c r="L108" s="1"/>
    </row>
    <row r="109" spans="1:12" s="138" customFormat="1" ht="16.5" customHeight="1">
      <c r="A109" s="204" t="s">
        <v>91</v>
      </c>
      <c r="B109" s="204"/>
      <c r="C109" s="136" t="s">
        <v>92</v>
      </c>
      <c r="D109" s="136" t="s">
        <v>93</v>
      </c>
      <c r="E109" s="136" t="s">
        <v>94</v>
      </c>
      <c r="F109" s="136" t="s">
        <v>95</v>
      </c>
      <c r="G109" s="136" t="s">
        <v>216</v>
      </c>
      <c r="H109" s="68" t="s">
        <v>96</v>
      </c>
      <c r="I109" s="71" t="s">
        <v>97</v>
      </c>
      <c r="J109" s="137"/>
      <c r="L109" s="137"/>
    </row>
    <row r="110" spans="1:12" ht="16.5" customHeight="1">
      <c r="A110" s="205">
        <f>I30</f>
        <v>2292.4</v>
      </c>
      <c r="B110" s="205"/>
      <c r="C110" s="99">
        <f>I41</f>
        <v>843.6032000000001</v>
      </c>
      <c r="D110" s="99">
        <f>I53</f>
        <v>565.580928</v>
      </c>
      <c r="E110" s="99">
        <f>I60</f>
        <v>85.17870679999999</v>
      </c>
      <c r="F110" s="99">
        <f>I64</f>
        <v>208.13378150400004</v>
      </c>
      <c r="G110" s="99">
        <f>I72</f>
        <v>0</v>
      </c>
      <c r="H110" s="99">
        <f>A110+C110+D110+E110+F110+G110</f>
        <v>3994.896616304</v>
      </c>
      <c r="I110" s="99">
        <f>H110-I108</f>
        <v>3994.896616304</v>
      </c>
      <c r="J110" s="9"/>
      <c r="L110" s="1"/>
    </row>
    <row r="111" ht="5.1" customHeight="1"/>
    <row r="112" spans="1:9" ht="12">
      <c r="A112" s="183" t="s">
        <v>103</v>
      </c>
      <c r="B112" s="183"/>
      <c r="C112" s="183"/>
      <c r="D112" s="183"/>
      <c r="E112" s="183"/>
      <c r="F112" s="183"/>
      <c r="G112" s="183"/>
      <c r="H112" s="131">
        <f>H92+H102+H106</f>
        <v>0</v>
      </c>
      <c r="I112" s="132">
        <f>I92+I102+I106</f>
        <v>0</v>
      </c>
    </row>
    <row r="113" ht="5.1" customHeight="1"/>
    <row r="114" spans="1:9" ht="15">
      <c r="A114" s="178" t="s">
        <v>104</v>
      </c>
      <c r="B114" s="178"/>
      <c r="C114" s="178"/>
      <c r="D114" s="178"/>
      <c r="E114" s="178"/>
      <c r="F114" s="178"/>
      <c r="G114" s="178"/>
      <c r="H114" s="178"/>
      <c r="I114" s="178"/>
    </row>
    <row r="115" spans="1:15" ht="33.75">
      <c r="A115" s="6" t="s">
        <v>34</v>
      </c>
      <c r="B115" s="206" t="s">
        <v>206</v>
      </c>
      <c r="C115" s="207"/>
      <c r="D115" s="207"/>
      <c r="E115" s="207"/>
      <c r="F115" s="207"/>
      <c r="G115" s="208"/>
      <c r="H115" s="6" t="s">
        <v>36</v>
      </c>
      <c r="I115" s="6" t="s">
        <v>37</v>
      </c>
      <c r="K115"/>
      <c r="L115"/>
      <c r="M115"/>
      <c r="N115"/>
      <c r="O115"/>
    </row>
    <row r="116" spans="1:9" ht="15" customHeight="1">
      <c r="A116" s="97">
        <v>1</v>
      </c>
      <c r="B116" s="172" t="s">
        <v>105</v>
      </c>
      <c r="C116" s="173"/>
      <c r="D116" s="173"/>
      <c r="E116" s="173"/>
      <c r="F116" s="173"/>
      <c r="G116" s="174"/>
      <c r="H116" s="7">
        <f>I116/$I$82</f>
        <v>0.0071154898741105635</v>
      </c>
      <c r="I116" s="8">
        <f>($D$126/$E$128)*H126</f>
        <v>28.42564642142967</v>
      </c>
    </row>
    <row r="117" spans="1:9" ht="15" customHeight="1">
      <c r="A117" s="97">
        <v>2</v>
      </c>
      <c r="B117" s="172" t="s">
        <v>106</v>
      </c>
      <c r="C117" s="173"/>
      <c r="D117" s="173"/>
      <c r="E117" s="173"/>
      <c r="F117" s="173"/>
      <c r="G117" s="174"/>
      <c r="H117" s="7">
        <f aca="true" t="shared" si="5" ref="H117:H120">I117/$I$82</f>
        <v>0.032840722495894904</v>
      </c>
      <c r="I117" s="8">
        <f aca="true" t="shared" si="6" ref="I117:I118">($D$126/$E$128)*H127</f>
        <v>131.19529117582923</v>
      </c>
    </row>
    <row r="118" spans="1:9" ht="15" customHeight="1">
      <c r="A118" s="97">
        <v>3</v>
      </c>
      <c r="B118" s="172" t="s">
        <v>23</v>
      </c>
      <c r="C118" s="173"/>
      <c r="D118" s="173"/>
      <c r="E118" s="173"/>
      <c r="F118" s="173"/>
      <c r="G118" s="174"/>
      <c r="H118" s="7">
        <f t="shared" si="5"/>
        <v>0.05473453749315818</v>
      </c>
      <c r="I118" s="8">
        <f t="shared" si="6"/>
        <v>218.65881862638207</v>
      </c>
    </row>
    <row r="119" spans="1:9" ht="15" customHeight="1">
      <c r="A119" s="97">
        <v>4</v>
      </c>
      <c r="B119" s="172" t="s">
        <v>107</v>
      </c>
      <c r="C119" s="173"/>
      <c r="D119" s="173"/>
      <c r="E119" s="173"/>
      <c r="F119" s="173"/>
      <c r="G119" s="174"/>
      <c r="H119" s="7">
        <f t="shared" si="5"/>
        <v>0</v>
      </c>
      <c r="I119" s="8">
        <f aca="true" t="shared" si="7" ref="I119">($D$126/$E$127)*G129</f>
        <v>0</v>
      </c>
    </row>
    <row r="120" spans="1:9" ht="15" customHeight="1">
      <c r="A120" s="97">
        <v>5</v>
      </c>
      <c r="B120" s="172" t="s">
        <v>88</v>
      </c>
      <c r="C120" s="173"/>
      <c r="D120" s="173"/>
      <c r="E120" s="173"/>
      <c r="F120" s="173"/>
      <c r="G120" s="174"/>
      <c r="H120" s="7">
        <f t="shared" si="5"/>
        <v>0</v>
      </c>
      <c r="I120" s="8">
        <v>0</v>
      </c>
    </row>
    <row r="121" spans="1:9" ht="15" customHeight="1">
      <c r="A121" s="200" t="s">
        <v>108</v>
      </c>
      <c r="B121" s="201"/>
      <c r="C121" s="201"/>
      <c r="D121" s="201"/>
      <c r="E121" s="201"/>
      <c r="F121" s="201"/>
      <c r="G121" s="202"/>
      <c r="H121" s="65">
        <f>H116+H117+H118+H119+H120</f>
        <v>0.09469074986316364</v>
      </c>
      <c r="I121" s="139">
        <f>I116+I117+I118+I119+I120</f>
        <v>378.27975622364096</v>
      </c>
    </row>
    <row r="122" spans="1:19" ht="11.25" customHeight="1">
      <c r="A122" s="67" t="s">
        <v>109</v>
      </c>
      <c r="B122" s="203" t="s">
        <v>110</v>
      </c>
      <c r="C122" s="203"/>
      <c r="D122" s="203"/>
      <c r="E122" s="203"/>
      <c r="F122" s="203"/>
      <c r="G122" s="203"/>
      <c r="H122" s="203"/>
      <c r="I122" s="203"/>
      <c r="K122"/>
      <c r="L122"/>
      <c r="M122"/>
      <c r="N122"/>
      <c r="O122"/>
      <c r="P122"/>
      <c r="Q122"/>
      <c r="R122"/>
      <c r="S122"/>
    </row>
    <row r="123" spans="1:19" ht="20.25" customHeight="1">
      <c r="A123" s="67" t="s">
        <v>111</v>
      </c>
      <c r="B123" s="190" t="s">
        <v>112</v>
      </c>
      <c r="C123" s="190"/>
      <c r="D123" s="190"/>
      <c r="E123" s="190"/>
      <c r="F123" s="190"/>
      <c r="G123" s="190"/>
      <c r="H123" s="190"/>
      <c r="I123" s="190"/>
      <c r="K123"/>
      <c r="L123"/>
      <c r="M123"/>
      <c r="N123"/>
      <c r="O123"/>
      <c r="P123"/>
      <c r="Q123"/>
      <c r="R123"/>
      <c r="S123"/>
    </row>
    <row r="124" spans="1:9" ht="13.5" customHeight="1">
      <c r="A124" s="191" t="s">
        <v>113</v>
      </c>
      <c r="B124" s="191"/>
      <c r="C124" s="191"/>
      <c r="D124" s="191"/>
      <c r="E124" s="191"/>
      <c r="F124" s="191"/>
      <c r="G124" s="191"/>
      <c r="H124" s="191"/>
      <c r="I124" s="191"/>
    </row>
    <row r="125" spans="1:9" ht="13.5" customHeight="1">
      <c r="A125" s="192" t="s">
        <v>114</v>
      </c>
      <c r="B125" s="192"/>
      <c r="C125" s="155" t="s">
        <v>115</v>
      </c>
      <c r="D125" s="193" t="s">
        <v>116</v>
      </c>
      <c r="E125" s="194"/>
      <c r="F125" s="155" t="s">
        <v>117</v>
      </c>
      <c r="G125" s="159" t="s">
        <v>118</v>
      </c>
      <c r="H125" s="195" t="s">
        <v>119</v>
      </c>
      <c r="I125" s="195"/>
    </row>
    <row r="126" spans="1:10" ht="13.5" customHeight="1">
      <c r="A126" s="196">
        <f>I82</f>
        <v>3994.8966163040004</v>
      </c>
      <c r="B126" s="197"/>
      <c r="C126" s="8">
        <f>I112</f>
        <v>0</v>
      </c>
      <c r="D126" s="198">
        <f>A126+C126</f>
        <v>3994.8966163040004</v>
      </c>
      <c r="E126" s="199"/>
      <c r="F126" s="155" t="s">
        <v>105</v>
      </c>
      <c r="G126" s="162">
        <v>0.0165</v>
      </c>
      <c r="H126" s="186">
        <v>0.0065</v>
      </c>
      <c r="I126" s="186"/>
      <c r="J126" s="9"/>
    </row>
    <row r="127" spans="1:9" ht="13.5" customHeight="1">
      <c r="A127" s="185" t="s">
        <v>169</v>
      </c>
      <c r="B127" s="185"/>
      <c r="C127" s="159">
        <v>1</v>
      </c>
      <c r="D127" s="160">
        <f>G130/1</f>
        <v>0.14250000000000002</v>
      </c>
      <c r="E127" s="161">
        <f>C127-D127</f>
        <v>0.8574999999999999</v>
      </c>
      <c r="F127" s="155" t="s">
        <v>106</v>
      </c>
      <c r="G127" s="162">
        <v>0.076</v>
      </c>
      <c r="H127" s="186">
        <v>0.03</v>
      </c>
      <c r="I127" s="186"/>
    </row>
    <row r="128" spans="1:9" ht="13.5" customHeight="1">
      <c r="A128" s="187" t="s">
        <v>170</v>
      </c>
      <c r="B128" s="187"/>
      <c r="C128" s="17">
        <v>1</v>
      </c>
      <c r="D128" s="64">
        <f>H130</f>
        <v>0.0865</v>
      </c>
      <c r="E128" s="158">
        <f>C128-D128</f>
        <v>0.9135</v>
      </c>
      <c r="F128" s="155" t="s">
        <v>23</v>
      </c>
      <c r="G128" s="162">
        <f>I11</f>
        <v>0.05</v>
      </c>
      <c r="H128" s="186">
        <f>I11</f>
        <v>0.05</v>
      </c>
      <c r="I128" s="186"/>
    </row>
    <row r="129" spans="1:9" ht="13.5" customHeight="1">
      <c r="A129" s="188" t="s">
        <v>223</v>
      </c>
      <c r="B129" s="189"/>
      <c r="C129" s="155">
        <v>1</v>
      </c>
      <c r="D129" s="145">
        <v>0.09</v>
      </c>
      <c r="E129" s="146">
        <f>C129-D129</f>
        <v>0.91</v>
      </c>
      <c r="F129" s="155" t="s">
        <v>120</v>
      </c>
      <c r="G129" s="162">
        <v>0</v>
      </c>
      <c r="H129" s="186">
        <v>0</v>
      </c>
      <c r="I129" s="186"/>
    </row>
    <row r="130" spans="1:9" ht="18" customHeight="1">
      <c r="A130" s="140" t="s">
        <v>121</v>
      </c>
      <c r="B130" s="180" t="s">
        <v>224</v>
      </c>
      <c r="C130" s="180"/>
      <c r="D130" s="180"/>
      <c r="E130" s="180"/>
      <c r="F130" s="157" t="s">
        <v>122</v>
      </c>
      <c r="G130" s="163">
        <f>SUM(G126:G129)</f>
        <v>0.14250000000000002</v>
      </c>
      <c r="H130" s="181">
        <f>SUM(H126:I129)</f>
        <v>0.0865</v>
      </c>
      <c r="I130" s="181"/>
    </row>
    <row r="131" spans="1:9" ht="5.1" customHeight="1">
      <c r="A131" s="141"/>
      <c r="B131" s="182"/>
      <c r="C131" s="182"/>
      <c r="D131" s="182"/>
      <c r="E131" s="182"/>
      <c r="F131" s="182"/>
      <c r="G131" s="182"/>
      <c r="H131" s="182"/>
      <c r="I131" s="182"/>
    </row>
    <row r="132" spans="1:9" ht="12">
      <c r="A132" s="183" t="s">
        <v>123</v>
      </c>
      <c r="B132" s="183"/>
      <c r="C132" s="183"/>
      <c r="D132" s="183"/>
      <c r="E132" s="183"/>
      <c r="F132" s="183"/>
      <c r="G132" s="183"/>
      <c r="H132" s="131">
        <f>H121</f>
        <v>0.09469074986316364</v>
      </c>
      <c r="I132" s="132">
        <f>I121</f>
        <v>378.27975622364096</v>
      </c>
    </row>
    <row r="133" ht="5.1" customHeight="1"/>
    <row r="134" spans="1:9" ht="15">
      <c r="A134" s="184" t="s">
        <v>124</v>
      </c>
      <c r="B134" s="184"/>
      <c r="C134" s="184"/>
      <c r="D134" s="184"/>
      <c r="E134" s="184"/>
      <c r="F134" s="184"/>
      <c r="G134" s="184"/>
      <c r="H134" s="184"/>
      <c r="I134" s="184"/>
    </row>
    <row r="135" spans="1:9" ht="15">
      <c r="A135" s="178" t="s">
        <v>33</v>
      </c>
      <c r="B135" s="178"/>
      <c r="C135" s="178"/>
      <c r="D135" s="178"/>
      <c r="E135" s="178"/>
      <c r="F135" s="178"/>
      <c r="G135" s="178"/>
      <c r="H135" s="178"/>
      <c r="I135" s="178"/>
    </row>
    <row r="136" spans="1:9" ht="15" customHeight="1">
      <c r="A136" s="97">
        <v>1</v>
      </c>
      <c r="B136" s="172" t="s">
        <v>175</v>
      </c>
      <c r="C136" s="173"/>
      <c r="D136" s="173"/>
      <c r="E136" s="173"/>
      <c r="F136" s="173"/>
      <c r="G136" s="174"/>
      <c r="H136" s="7">
        <f>I136/$G$153</f>
        <v>0.5241956428743397</v>
      </c>
      <c r="I136" s="98">
        <f>I30</f>
        <v>2292.4</v>
      </c>
    </row>
    <row r="137" spans="1:9" ht="15" customHeight="1">
      <c r="A137" s="97">
        <v>2</v>
      </c>
      <c r="B137" s="172" t="s">
        <v>125</v>
      </c>
      <c r="C137" s="173"/>
      <c r="D137" s="173"/>
      <c r="E137" s="173"/>
      <c r="F137" s="173"/>
      <c r="G137" s="174"/>
      <c r="H137" s="7">
        <f aca="true" t="shared" si="8" ref="H137:H138">I137/$G$153</f>
        <v>0.38930435712566025</v>
      </c>
      <c r="I137" s="98">
        <f>I41+I53+I60+I64</f>
        <v>1702.4966163040003</v>
      </c>
    </row>
    <row r="138" spans="1:9" ht="15" customHeight="1">
      <c r="A138" s="97">
        <v>3</v>
      </c>
      <c r="B138" s="179" t="s">
        <v>176</v>
      </c>
      <c r="C138" s="179"/>
      <c r="D138" s="179"/>
      <c r="E138" s="179"/>
      <c r="F138" s="179"/>
      <c r="G138" s="179"/>
      <c r="H138" s="7">
        <f t="shared" si="8"/>
        <v>0</v>
      </c>
      <c r="I138" s="98">
        <f>I72</f>
        <v>0</v>
      </c>
    </row>
    <row r="139" spans="1:10" s="120" customFormat="1" ht="15" customHeight="1">
      <c r="A139" s="175" t="s">
        <v>126</v>
      </c>
      <c r="B139" s="176"/>
      <c r="C139" s="176"/>
      <c r="D139" s="176"/>
      <c r="E139" s="176"/>
      <c r="F139" s="176"/>
      <c r="G139" s="177"/>
      <c r="H139" s="131">
        <f>H136+H137+H138</f>
        <v>0.9135</v>
      </c>
      <c r="I139" s="132">
        <f>I136+I137+I138</f>
        <v>3994.8966163040004</v>
      </c>
      <c r="J139" s="142"/>
    </row>
    <row r="140" ht="5.1" customHeight="1"/>
    <row r="141" spans="1:9" ht="15">
      <c r="A141" s="178" t="s">
        <v>83</v>
      </c>
      <c r="B141" s="178"/>
      <c r="C141" s="178"/>
      <c r="D141" s="178"/>
      <c r="E141" s="178"/>
      <c r="F141" s="178"/>
      <c r="G141" s="178"/>
      <c r="H141" s="178"/>
      <c r="I141" s="178"/>
    </row>
    <row r="142" spans="1:9" ht="15" customHeight="1">
      <c r="A142" s="97">
        <v>1</v>
      </c>
      <c r="B142" s="172" t="s">
        <v>177</v>
      </c>
      <c r="C142" s="173"/>
      <c r="D142" s="173"/>
      <c r="E142" s="173"/>
      <c r="F142" s="173"/>
      <c r="G142" s="174"/>
      <c r="H142" s="7">
        <f>I142/$G$153</f>
        <v>0</v>
      </c>
      <c r="I142" s="8">
        <f>I92</f>
        <v>0</v>
      </c>
    </row>
    <row r="143" spans="1:9" ht="15" customHeight="1">
      <c r="A143" s="97">
        <v>2</v>
      </c>
      <c r="B143" s="172" t="s">
        <v>178</v>
      </c>
      <c r="C143" s="173"/>
      <c r="D143" s="173"/>
      <c r="E143" s="173"/>
      <c r="F143" s="173"/>
      <c r="G143" s="174"/>
      <c r="H143" s="7">
        <f aca="true" t="shared" si="9" ref="H143:H144">I143/$G$153</f>
        <v>0</v>
      </c>
      <c r="I143" s="8">
        <f>I102</f>
        <v>0</v>
      </c>
    </row>
    <row r="144" spans="1:9" ht="15" customHeight="1">
      <c r="A144" s="97">
        <v>3</v>
      </c>
      <c r="B144" s="172" t="s">
        <v>179</v>
      </c>
      <c r="C144" s="173"/>
      <c r="D144" s="173"/>
      <c r="E144" s="173"/>
      <c r="F144" s="173"/>
      <c r="G144" s="174"/>
      <c r="H144" s="7">
        <f t="shared" si="9"/>
        <v>0</v>
      </c>
      <c r="I144" s="8">
        <f>I106</f>
        <v>0</v>
      </c>
    </row>
    <row r="145" spans="1:9" ht="15" customHeight="1">
      <c r="A145" s="175" t="s">
        <v>127</v>
      </c>
      <c r="B145" s="176"/>
      <c r="C145" s="176"/>
      <c r="D145" s="176"/>
      <c r="E145" s="176"/>
      <c r="F145" s="176"/>
      <c r="G145" s="177"/>
      <c r="H145" s="131">
        <f>H142+H143+H144</f>
        <v>0</v>
      </c>
      <c r="I145" s="132">
        <f>I142+I143+I144</f>
        <v>0</v>
      </c>
    </row>
    <row r="146" ht="5.1" customHeight="1"/>
    <row r="147" spans="1:9" ht="15">
      <c r="A147" s="178" t="s">
        <v>104</v>
      </c>
      <c r="B147" s="178"/>
      <c r="C147" s="178"/>
      <c r="D147" s="178"/>
      <c r="E147" s="178"/>
      <c r="F147" s="178"/>
      <c r="G147" s="178"/>
      <c r="H147" s="178"/>
      <c r="I147" s="178"/>
    </row>
    <row r="148" spans="1:9" ht="15" customHeight="1">
      <c r="A148" s="97">
        <v>1</v>
      </c>
      <c r="B148" s="172" t="s">
        <v>180</v>
      </c>
      <c r="C148" s="173"/>
      <c r="D148" s="173"/>
      <c r="E148" s="173"/>
      <c r="F148" s="173"/>
      <c r="G148" s="174"/>
      <c r="H148" s="7">
        <f>I148/$G$153</f>
        <v>0.0865</v>
      </c>
      <c r="I148" s="8">
        <f>I121</f>
        <v>378.27975622364096</v>
      </c>
    </row>
    <row r="149" spans="1:11" ht="15" customHeight="1">
      <c r="A149" s="175" t="s">
        <v>128</v>
      </c>
      <c r="B149" s="176"/>
      <c r="C149" s="176"/>
      <c r="D149" s="176"/>
      <c r="E149" s="176"/>
      <c r="F149" s="176"/>
      <c r="G149" s="177"/>
      <c r="H149" s="131">
        <f>H148</f>
        <v>0.0865</v>
      </c>
      <c r="I149" s="132">
        <f>I121</f>
        <v>378.27975622364096</v>
      </c>
      <c r="K149" s="18"/>
    </row>
    <row r="150" ht="5.1" customHeight="1"/>
    <row r="151" spans="1:9" ht="15">
      <c r="A151" s="164" t="s">
        <v>124</v>
      </c>
      <c r="B151" s="164"/>
      <c r="C151" s="164"/>
      <c r="D151" s="164"/>
      <c r="E151" s="164"/>
      <c r="F151" s="164"/>
      <c r="G151" s="164"/>
      <c r="H151" s="164"/>
      <c r="I151" s="164"/>
    </row>
    <row r="152" spans="1:9" ht="45">
      <c r="A152" s="165" t="s">
        <v>129</v>
      </c>
      <c r="B152" s="165"/>
      <c r="C152" s="165"/>
      <c r="D152" s="165"/>
      <c r="E152" s="165"/>
      <c r="F152" s="165"/>
      <c r="G152" s="95" t="s">
        <v>130</v>
      </c>
      <c r="H152" s="95" t="s">
        <v>131</v>
      </c>
      <c r="I152" s="95" t="s">
        <v>132</v>
      </c>
    </row>
    <row r="153" spans="1:9" ht="11.25" customHeight="1">
      <c r="A153" s="166" t="str">
        <f>D5</f>
        <v>Técnico de Nutrição (Técnico industrial de nível médio)</v>
      </c>
      <c r="B153" s="167"/>
      <c r="C153" s="167"/>
      <c r="D153" s="167"/>
      <c r="E153" s="167"/>
      <c r="F153" s="168"/>
      <c r="G153" s="19">
        <f>I139+I145+I149</f>
        <v>4373.176372527641</v>
      </c>
      <c r="H153" s="95">
        <v>2</v>
      </c>
      <c r="I153" s="19">
        <f>G153*H153</f>
        <v>8746.352745055283</v>
      </c>
    </row>
    <row r="154" spans="1:9" ht="15">
      <c r="A154" s="166"/>
      <c r="B154" s="167"/>
      <c r="C154" s="167"/>
      <c r="D154" s="167"/>
      <c r="E154" s="167"/>
      <c r="F154" s="168"/>
      <c r="G154" s="95"/>
      <c r="H154" s="95"/>
      <c r="I154" s="19"/>
    </row>
    <row r="155" spans="1:10" s="120" customFormat="1" ht="12">
      <c r="A155" s="169" t="s">
        <v>181</v>
      </c>
      <c r="B155" s="170"/>
      <c r="C155" s="170"/>
      <c r="D155" s="170"/>
      <c r="E155" s="170"/>
      <c r="F155" s="170"/>
      <c r="G155" s="170"/>
      <c r="H155" s="171"/>
      <c r="I155" s="143">
        <f>I153+I154</f>
        <v>8746.352745055283</v>
      </c>
      <c r="J155" s="142"/>
    </row>
  </sheetData>
  <mergeCells count="141">
    <mergeCell ref="A151:I151"/>
    <mergeCell ref="A152:F152"/>
    <mergeCell ref="A153:F153"/>
    <mergeCell ref="A154:F154"/>
    <mergeCell ref="A155:H155"/>
    <mergeCell ref="A43:I43"/>
    <mergeCell ref="B143:G143"/>
    <mergeCell ref="B144:G144"/>
    <mergeCell ref="A145:G145"/>
    <mergeCell ref="A147:I147"/>
    <mergeCell ref="B148:G148"/>
    <mergeCell ref="A149:G149"/>
    <mergeCell ref="B136:G136"/>
    <mergeCell ref="B137:G137"/>
    <mergeCell ref="B138:G138"/>
    <mergeCell ref="A139:G139"/>
    <mergeCell ref="A141:I141"/>
    <mergeCell ref="B142:G142"/>
    <mergeCell ref="B130:E130"/>
    <mergeCell ref="H130:I130"/>
    <mergeCell ref="B131:I131"/>
    <mergeCell ref="A132:G132"/>
    <mergeCell ref="A134:I134"/>
    <mergeCell ref="A135:I135"/>
    <mergeCell ref="A127:B127"/>
    <mergeCell ref="H127:I127"/>
    <mergeCell ref="A128:B128"/>
    <mergeCell ref="H128:I128"/>
    <mergeCell ref="A129:B129"/>
    <mergeCell ref="H129:I129"/>
    <mergeCell ref="B123:I123"/>
    <mergeCell ref="A124:I124"/>
    <mergeCell ref="A125:B125"/>
    <mergeCell ref="D125:E125"/>
    <mergeCell ref="H125:I125"/>
    <mergeCell ref="A126:B126"/>
    <mergeCell ref="D126:E126"/>
    <mergeCell ref="H126:I126"/>
    <mergeCell ref="B117:G117"/>
    <mergeCell ref="B118:G118"/>
    <mergeCell ref="B119:G119"/>
    <mergeCell ref="B120:G120"/>
    <mergeCell ref="A121:G121"/>
    <mergeCell ref="B122:I122"/>
    <mergeCell ref="A109:B109"/>
    <mergeCell ref="A110:B110"/>
    <mergeCell ref="A112:G112"/>
    <mergeCell ref="A114:I114"/>
    <mergeCell ref="B115:G115"/>
    <mergeCell ref="B116:G116"/>
    <mergeCell ref="B101:G101"/>
    <mergeCell ref="A102:G102"/>
    <mergeCell ref="B104:G104"/>
    <mergeCell ref="B105:G105"/>
    <mergeCell ref="A106:G106"/>
    <mergeCell ref="A108:E108"/>
    <mergeCell ref="A95:E95"/>
    <mergeCell ref="A96:B96"/>
    <mergeCell ref="A97:B97"/>
    <mergeCell ref="B98:I98"/>
    <mergeCell ref="B99:G99"/>
    <mergeCell ref="B100:G100"/>
    <mergeCell ref="B88:G88"/>
    <mergeCell ref="B89:G89"/>
    <mergeCell ref="B90:G90"/>
    <mergeCell ref="B91:G91"/>
    <mergeCell ref="A92:G92"/>
    <mergeCell ref="B93:I93"/>
    <mergeCell ref="A80:B80"/>
    <mergeCell ref="A82:G82"/>
    <mergeCell ref="A84:I84"/>
    <mergeCell ref="B85:G85"/>
    <mergeCell ref="B86:G86"/>
    <mergeCell ref="B87:G87"/>
    <mergeCell ref="A72:G72"/>
    <mergeCell ref="A74:I74"/>
    <mergeCell ref="A75:B75"/>
    <mergeCell ref="A76:B76"/>
    <mergeCell ref="A78:I78"/>
    <mergeCell ref="A79:B79"/>
    <mergeCell ref="A64:G64"/>
    <mergeCell ref="A66:G66"/>
    <mergeCell ref="B68:G68"/>
    <mergeCell ref="B69:G69"/>
    <mergeCell ref="B70:G70"/>
    <mergeCell ref="B71:G71"/>
    <mergeCell ref="B57:G57"/>
    <mergeCell ref="B58:G58"/>
    <mergeCell ref="B59:G59"/>
    <mergeCell ref="A60:G60"/>
    <mergeCell ref="B62:G62"/>
    <mergeCell ref="B63:G63"/>
    <mergeCell ref="B51:G51"/>
    <mergeCell ref="B52:G52"/>
    <mergeCell ref="A53:G53"/>
    <mergeCell ref="B54:I54"/>
    <mergeCell ref="B55:I55"/>
    <mergeCell ref="B56:G56"/>
    <mergeCell ref="B45:G45"/>
    <mergeCell ref="B46:G46"/>
    <mergeCell ref="B47:G47"/>
    <mergeCell ref="B48:G48"/>
    <mergeCell ref="B49:G49"/>
    <mergeCell ref="B50:G50"/>
    <mergeCell ref="B38:G38"/>
    <mergeCell ref="B39:G39"/>
    <mergeCell ref="B40:G40"/>
    <mergeCell ref="A41:G41"/>
    <mergeCell ref="A42:I42"/>
    <mergeCell ref="B44:G44"/>
    <mergeCell ref="B32:G32"/>
    <mergeCell ref="B33:G33"/>
    <mergeCell ref="B34:G34"/>
    <mergeCell ref="B35:G35"/>
    <mergeCell ref="B36:G36"/>
    <mergeCell ref="B37:G37"/>
    <mergeCell ref="B26:G26"/>
    <mergeCell ref="A27:A28"/>
    <mergeCell ref="B27:G27"/>
    <mergeCell ref="B28:G28"/>
    <mergeCell ref="B29:G29"/>
    <mergeCell ref="A30:G30"/>
    <mergeCell ref="B23:G23"/>
    <mergeCell ref="B24:G24"/>
    <mergeCell ref="B25:G25"/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D5:F5"/>
    <mergeCell ref="A20:F20"/>
    <mergeCell ref="A22:I22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3" r:id="rId3"/>
  <rowBreaks count="2" manualBreakCount="2">
    <brk id="55" max="16383" man="1"/>
    <brk id="10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8"/>
  <sheetViews>
    <sheetView view="pageBreakPreview" zoomScale="130" zoomScaleSheetLayoutView="130" workbookViewId="0" topLeftCell="A109">
      <selection activeCell="A127" sqref="A127:I133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7" width="11.28125" style="4" customWidth="1"/>
    <col min="8" max="8" width="8.71093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231" t="s">
        <v>185</v>
      </c>
      <c r="B1" s="231"/>
      <c r="C1" s="231"/>
      <c r="D1" s="231"/>
      <c r="E1" s="231"/>
      <c r="F1" s="231"/>
      <c r="G1" s="231"/>
      <c r="H1" s="231"/>
      <c r="I1" s="231"/>
      <c r="K1" s="105"/>
      <c r="L1" s="106"/>
      <c r="M1" s="106"/>
      <c r="N1" s="106"/>
    </row>
    <row r="2" spans="1:14" ht="22.5" customHeight="1">
      <c r="A2" s="231" t="s">
        <v>15</v>
      </c>
      <c r="B2" s="231"/>
      <c r="C2" s="232" t="s">
        <v>218</v>
      </c>
      <c r="D2" s="232"/>
      <c r="E2" s="233" t="s">
        <v>245</v>
      </c>
      <c r="F2" s="233"/>
      <c r="G2" s="233"/>
      <c r="H2" s="233"/>
      <c r="I2" s="233"/>
      <c r="K2" s="107"/>
      <c r="L2" s="106"/>
      <c r="M2" s="106"/>
      <c r="N2" s="106"/>
    </row>
    <row r="3" spans="1:14" ht="11.25" customHeight="1">
      <c r="A3" s="231" t="s">
        <v>16</v>
      </c>
      <c r="B3" s="231"/>
      <c r="C3" s="108"/>
      <c r="D3" s="2"/>
      <c r="E3" s="3" t="s">
        <v>17</v>
      </c>
      <c r="F3" s="108"/>
      <c r="G3" s="2"/>
      <c r="H3" s="2"/>
      <c r="I3" s="2"/>
      <c r="K3" s="106"/>
      <c r="L3" s="106"/>
      <c r="M3" s="106"/>
      <c r="N3" s="106"/>
    </row>
    <row r="4" spans="11:14" ht="5.1" customHeight="1">
      <c r="K4" s="106"/>
      <c r="L4" s="106"/>
      <c r="M4" s="106"/>
      <c r="N4" s="106"/>
    </row>
    <row r="5" spans="1:14" ht="35.25" customHeight="1">
      <c r="A5" s="109" t="s">
        <v>186</v>
      </c>
      <c r="B5" s="110"/>
      <c r="C5" s="110"/>
      <c r="D5" s="246" t="s">
        <v>231</v>
      </c>
      <c r="E5" s="247"/>
      <c r="F5" s="248"/>
      <c r="G5" s="234" t="s">
        <v>187</v>
      </c>
      <c r="H5" s="234"/>
      <c r="I5" s="112">
        <v>220</v>
      </c>
      <c r="K5" s="106"/>
      <c r="L5" s="106"/>
      <c r="M5" s="106"/>
      <c r="N5" s="106"/>
    </row>
    <row r="6" spans="1:14" ht="13.5" customHeight="1">
      <c r="A6" s="100" t="s">
        <v>188</v>
      </c>
      <c r="B6" s="113"/>
      <c r="C6" s="114"/>
      <c r="D6" s="115" t="s">
        <v>220</v>
      </c>
      <c r="E6" s="116"/>
      <c r="F6" s="116"/>
      <c r="G6" s="234" t="s">
        <v>18</v>
      </c>
      <c r="H6" s="103" t="s">
        <v>19</v>
      </c>
      <c r="I6" s="80">
        <v>0.2</v>
      </c>
      <c r="K6" s="106"/>
      <c r="L6" s="106"/>
      <c r="M6" s="106"/>
      <c r="N6" s="106"/>
    </row>
    <row r="7" spans="1:14" ht="25.5" customHeight="1">
      <c r="A7" s="115" t="s">
        <v>189</v>
      </c>
      <c r="B7" s="117"/>
      <c r="C7" s="114"/>
      <c r="D7" s="115" t="s">
        <v>190</v>
      </c>
      <c r="E7" s="116"/>
      <c r="F7" s="116"/>
      <c r="G7" s="234"/>
      <c r="H7" s="103" t="s">
        <v>20</v>
      </c>
      <c r="I7" s="81">
        <v>0</v>
      </c>
      <c r="K7" s="106"/>
      <c r="L7" s="106"/>
      <c r="M7" s="106"/>
      <c r="N7" s="106"/>
    </row>
    <row r="8" spans="1:9" ht="14.25" customHeight="1">
      <c r="A8" s="115" t="s">
        <v>191</v>
      </c>
      <c r="B8" s="117"/>
      <c r="C8" s="114"/>
      <c r="D8" s="115" t="s">
        <v>207</v>
      </c>
      <c r="E8" s="116"/>
      <c r="F8" s="116"/>
      <c r="G8" s="234"/>
      <c r="H8" s="103" t="s">
        <v>21</v>
      </c>
      <c r="I8" s="80">
        <v>0.4</v>
      </c>
    </row>
    <row r="9" spans="1:9" ht="24.75" customHeight="1">
      <c r="A9" s="115" t="s">
        <v>192</v>
      </c>
      <c r="B9" s="117"/>
      <c r="C9" s="114"/>
      <c r="D9" s="115" t="s">
        <v>193</v>
      </c>
      <c r="E9" s="116"/>
      <c r="F9" s="116"/>
      <c r="G9" s="234"/>
      <c r="H9" s="103" t="s">
        <v>20</v>
      </c>
      <c r="I9" s="103">
        <v>0</v>
      </c>
    </row>
    <row r="10" spans="1:9" ht="23.25" customHeight="1">
      <c r="A10" s="236" t="s">
        <v>22</v>
      </c>
      <c r="B10" s="237"/>
      <c r="C10" s="237"/>
      <c r="D10" s="237"/>
      <c r="E10" s="237"/>
      <c r="F10" s="237"/>
      <c r="G10" s="103" t="s">
        <v>194</v>
      </c>
      <c r="H10" s="103">
        <v>220</v>
      </c>
      <c r="I10" s="82">
        <v>1087.93</v>
      </c>
    </row>
    <row r="11" spans="1:9" ht="15" customHeight="1">
      <c r="A11" s="194" t="s">
        <v>23</v>
      </c>
      <c r="B11" s="238"/>
      <c r="C11" s="238"/>
      <c r="D11" s="238"/>
      <c r="E11" s="238"/>
      <c r="F11" s="238"/>
      <c r="G11" s="5" t="s">
        <v>24</v>
      </c>
      <c r="H11" s="103" t="s">
        <v>25</v>
      </c>
      <c r="I11" s="83">
        <v>0.05</v>
      </c>
    </row>
    <row r="12" spans="1:12" s="1" customFormat="1" ht="15" customHeight="1">
      <c r="A12" s="194" t="s">
        <v>232</v>
      </c>
      <c r="B12" s="238"/>
      <c r="C12" s="238"/>
      <c r="D12" s="238"/>
      <c r="E12" s="238"/>
      <c r="F12" s="238"/>
      <c r="G12" s="103"/>
      <c r="H12" s="103"/>
      <c r="I12" s="80">
        <v>0.37</v>
      </c>
      <c r="K12" s="4"/>
      <c r="L12" s="4"/>
    </row>
    <row r="13" spans="1:9" ht="15" customHeight="1">
      <c r="A13" s="239" t="s">
        <v>208</v>
      </c>
      <c r="B13" s="240"/>
      <c r="C13" s="240"/>
      <c r="D13" s="240"/>
      <c r="E13" s="240"/>
      <c r="F13" s="240"/>
      <c r="G13" s="234" t="s">
        <v>30</v>
      </c>
      <c r="H13" s="103" t="s">
        <v>26</v>
      </c>
      <c r="I13" s="144">
        <v>4.3</v>
      </c>
    </row>
    <row r="14" spans="1:9" ht="15">
      <c r="A14" s="241"/>
      <c r="B14" s="242"/>
      <c r="C14" s="242"/>
      <c r="D14" s="242"/>
      <c r="E14" s="242"/>
      <c r="F14" s="242"/>
      <c r="G14" s="234"/>
      <c r="H14" s="103" t="s">
        <v>27</v>
      </c>
      <c r="I14" s="103">
        <v>15</v>
      </c>
    </row>
    <row r="15" spans="1:9" ht="15">
      <c r="A15" s="241"/>
      <c r="B15" s="242"/>
      <c r="C15" s="242"/>
      <c r="D15" s="242"/>
      <c r="E15" s="242"/>
      <c r="F15" s="242"/>
      <c r="G15" s="234"/>
      <c r="H15" s="103" t="s">
        <v>28</v>
      </c>
      <c r="I15" s="103">
        <v>2</v>
      </c>
    </row>
    <row r="16" spans="1:9" ht="15">
      <c r="A16" s="236"/>
      <c r="B16" s="237"/>
      <c r="C16" s="237"/>
      <c r="D16" s="237"/>
      <c r="E16" s="237"/>
      <c r="F16" s="237"/>
      <c r="G16" s="234"/>
      <c r="H16" s="103" t="s">
        <v>29</v>
      </c>
      <c r="I16" s="80">
        <v>0.06</v>
      </c>
    </row>
    <row r="17" spans="1:9" ht="11.25" customHeight="1">
      <c r="A17" s="193" t="s">
        <v>209</v>
      </c>
      <c r="B17" s="193"/>
      <c r="C17" s="193"/>
      <c r="D17" s="193"/>
      <c r="E17" s="193"/>
      <c r="F17" s="194"/>
      <c r="G17" s="234" t="s">
        <v>30</v>
      </c>
      <c r="H17" s="103" t="s">
        <v>26</v>
      </c>
      <c r="I17" s="84">
        <v>16</v>
      </c>
    </row>
    <row r="18" spans="1:9" ht="11.25" customHeight="1">
      <c r="A18" s="193"/>
      <c r="B18" s="193"/>
      <c r="C18" s="193"/>
      <c r="D18" s="193"/>
      <c r="E18" s="193"/>
      <c r="F18" s="194"/>
      <c r="G18" s="234"/>
      <c r="H18" s="103" t="s">
        <v>27</v>
      </c>
      <c r="I18" s="81">
        <f>I14</f>
        <v>15</v>
      </c>
    </row>
    <row r="19" spans="1:9" ht="11.25" customHeight="1">
      <c r="A19" s="193"/>
      <c r="B19" s="193"/>
      <c r="C19" s="193"/>
      <c r="D19" s="193"/>
      <c r="E19" s="193"/>
      <c r="F19" s="194"/>
      <c r="G19" s="234"/>
      <c r="H19" s="103" t="s">
        <v>165</v>
      </c>
      <c r="I19" s="81">
        <v>1</v>
      </c>
    </row>
    <row r="20" spans="1:9" ht="15">
      <c r="A20" s="193"/>
      <c r="B20" s="193"/>
      <c r="C20" s="193"/>
      <c r="D20" s="193"/>
      <c r="E20" s="193"/>
      <c r="F20" s="194"/>
      <c r="G20" s="234"/>
      <c r="H20" s="103" t="s">
        <v>29</v>
      </c>
      <c r="I20" s="83">
        <v>0.18</v>
      </c>
    </row>
    <row r="21" spans="1:9" ht="15">
      <c r="A21" s="193" t="s">
        <v>210</v>
      </c>
      <c r="B21" s="193"/>
      <c r="C21" s="193"/>
      <c r="D21" s="193"/>
      <c r="E21" s="193"/>
      <c r="F21" s="194"/>
      <c r="G21" s="103" t="s">
        <v>30</v>
      </c>
      <c r="H21" s="103" t="s">
        <v>31</v>
      </c>
      <c r="I21" s="84">
        <v>12.6</v>
      </c>
    </row>
    <row r="22" spans="1:9" ht="15">
      <c r="A22" s="193" t="s">
        <v>32</v>
      </c>
      <c r="B22" s="193"/>
      <c r="C22" s="193"/>
      <c r="D22" s="193"/>
      <c r="E22" s="193"/>
      <c r="F22" s="194"/>
      <c r="G22" s="103"/>
      <c r="H22" s="103" t="s">
        <v>25</v>
      </c>
      <c r="I22" s="83">
        <v>0.2</v>
      </c>
    </row>
    <row r="23" ht="5.1" customHeight="1"/>
    <row r="24" spans="1:9" ht="17.25" customHeight="1">
      <c r="A24" s="178" t="s">
        <v>33</v>
      </c>
      <c r="B24" s="178"/>
      <c r="C24" s="178"/>
      <c r="D24" s="178"/>
      <c r="E24" s="178"/>
      <c r="F24" s="178"/>
      <c r="G24" s="178"/>
      <c r="H24" s="178"/>
      <c r="I24" s="178"/>
    </row>
    <row r="25" spans="1:9" ht="33.75">
      <c r="A25" s="6" t="s">
        <v>34</v>
      </c>
      <c r="B25" s="206" t="s">
        <v>35</v>
      </c>
      <c r="C25" s="207"/>
      <c r="D25" s="207"/>
      <c r="E25" s="207"/>
      <c r="F25" s="207"/>
      <c r="G25" s="208"/>
      <c r="H25" s="6" t="s">
        <v>36</v>
      </c>
      <c r="I25" s="6" t="s">
        <v>37</v>
      </c>
    </row>
    <row r="26" spans="1:9" ht="15" customHeight="1">
      <c r="A26" s="97">
        <v>1</v>
      </c>
      <c r="B26" s="172" t="s">
        <v>38</v>
      </c>
      <c r="C26" s="173"/>
      <c r="D26" s="173"/>
      <c r="E26" s="173"/>
      <c r="F26" s="173"/>
      <c r="G26" s="174"/>
      <c r="H26" s="7">
        <f aca="true" t="shared" si="0" ref="H26:H32">I26/$I$33</f>
        <v>0.7299290152033601</v>
      </c>
      <c r="I26" s="8">
        <f>I10/H10*I5</f>
        <v>1087.93</v>
      </c>
    </row>
    <row r="27" spans="1:10" ht="15" customHeight="1">
      <c r="A27" s="97">
        <v>2</v>
      </c>
      <c r="B27" s="172" t="s">
        <v>195</v>
      </c>
      <c r="C27" s="173"/>
      <c r="D27" s="173"/>
      <c r="E27" s="173"/>
      <c r="F27" s="173"/>
      <c r="G27" s="174"/>
      <c r="H27" s="7">
        <f t="shared" si="0"/>
        <v>0</v>
      </c>
      <c r="I27" s="99">
        <v>0</v>
      </c>
      <c r="J27" s="9"/>
    </row>
    <row r="28" spans="1:9" ht="15" customHeight="1">
      <c r="A28" s="97">
        <v>3</v>
      </c>
      <c r="B28" s="172" t="s">
        <v>196</v>
      </c>
      <c r="C28" s="173"/>
      <c r="D28" s="173"/>
      <c r="E28" s="173"/>
      <c r="F28" s="173"/>
      <c r="G28" s="174"/>
      <c r="H28" s="7">
        <f t="shared" si="0"/>
        <v>0</v>
      </c>
      <c r="I28" s="8">
        <v>0</v>
      </c>
    </row>
    <row r="29" spans="1:9" ht="15" customHeight="1">
      <c r="A29" s="226">
        <v>4</v>
      </c>
      <c r="B29" s="179" t="s">
        <v>211</v>
      </c>
      <c r="C29" s="179"/>
      <c r="D29" s="179"/>
      <c r="E29" s="179"/>
      <c r="F29" s="179"/>
      <c r="G29" s="179"/>
      <c r="H29" s="7">
        <f t="shared" si="0"/>
        <v>0</v>
      </c>
      <c r="I29" s="8">
        <f>I6*I7*I10</f>
        <v>0</v>
      </c>
    </row>
    <row r="30" spans="1:9" ht="15" customHeight="1">
      <c r="A30" s="227"/>
      <c r="B30" s="228" t="s">
        <v>212</v>
      </c>
      <c r="C30" s="229"/>
      <c r="D30" s="229"/>
      <c r="E30" s="229"/>
      <c r="F30" s="229"/>
      <c r="G30" s="230"/>
      <c r="H30" s="7">
        <f t="shared" si="0"/>
        <v>0</v>
      </c>
      <c r="I30" s="8">
        <f>(I8*I10*I9)</f>
        <v>0</v>
      </c>
    </row>
    <row r="31" spans="1:9" ht="15" customHeight="1">
      <c r="A31" s="97">
        <v>5</v>
      </c>
      <c r="B31" s="172" t="s">
        <v>32</v>
      </c>
      <c r="C31" s="173"/>
      <c r="D31" s="173"/>
      <c r="E31" s="173"/>
      <c r="F31" s="173"/>
      <c r="G31" s="174"/>
      <c r="H31" s="7">
        <f t="shared" si="0"/>
        <v>0</v>
      </c>
      <c r="I31" s="8">
        <v>0</v>
      </c>
    </row>
    <row r="32" spans="1:9" ht="15" customHeight="1">
      <c r="A32" s="97">
        <v>6</v>
      </c>
      <c r="B32" s="172" t="s">
        <v>233</v>
      </c>
      <c r="C32" s="173"/>
      <c r="D32" s="173"/>
      <c r="E32" s="173"/>
      <c r="F32" s="173"/>
      <c r="G32" s="174"/>
      <c r="H32" s="7">
        <f t="shared" si="0"/>
        <v>0.27007098479663993</v>
      </c>
      <c r="I32" s="8">
        <f>ROUND(I12*I26,2)</f>
        <v>402.53</v>
      </c>
    </row>
    <row r="33" spans="1:10" s="120" customFormat="1" ht="15" customHeight="1">
      <c r="A33" s="200" t="s">
        <v>39</v>
      </c>
      <c r="B33" s="201"/>
      <c r="C33" s="201"/>
      <c r="D33" s="201"/>
      <c r="E33" s="201"/>
      <c r="F33" s="201"/>
      <c r="G33" s="202"/>
      <c r="H33" s="65">
        <f>SUM(H26:H32)</f>
        <v>1</v>
      </c>
      <c r="I33" s="139">
        <f>SUM(I26:I32)</f>
        <v>1490.46</v>
      </c>
      <c r="J33" s="119"/>
    </row>
    <row r="34" ht="5.1" customHeight="1"/>
    <row r="35" spans="1:9" ht="33.75" customHeight="1">
      <c r="A35" s="6" t="s">
        <v>40</v>
      </c>
      <c r="B35" s="206" t="s">
        <v>41</v>
      </c>
      <c r="C35" s="207"/>
      <c r="D35" s="207"/>
      <c r="E35" s="207"/>
      <c r="F35" s="207"/>
      <c r="G35" s="208"/>
      <c r="H35" s="6" t="s">
        <v>36</v>
      </c>
      <c r="I35" s="6" t="s">
        <v>37</v>
      </c>
    </row>
    <row r="36" spans="1:9" ht="15" customHeight="1">
      <c r="A36" s="97">
        <v>1</v>
      </c>
      <c r="B36" s="172" t="s">
        <v>197</v>
      </c>
      <c r="C36" s="173"/>
      <c r="D36" s="173"/>
      <c r="E36" s="173"/>
      <c r="F36" s="173"/>
      <c r="G36" s="174"/>
      <c r="H36" s="7">
        <v>0.2</v>
      </c>
      <c r="I36" s="8">
        <f>$I$33*H36</f>
        <v>298.09200000000004</v>
      </c>
    </row>
    <row r="37" spans="1:9" ht="15" customHeight="1">
      <c r="A37" s="97">
        <v>2</v>
      </c>
      <c r="B37" s="172" t="s">
        <v>198</v>
      </c>
      <c r="C37" s="173"/>
      <c r="D37" s="173"/>
      <c r="E37" s="173"/>
      <c r="F37" s="173"/>
      <c r="G37" s="174"/>
      <c r="H37" s="7">
        <v>0.015</v>
      </c>
      <c r="I37" s="8">
        <f aca="true" t="shared" si="1" ref="I37:I43">$I$33*H37</f>
        <v>22.3569</v>
      </c>
    </row>
    <row r="38" spans="1:9" ht="15" customHeight="1">
      <c r="A38" s="97">
        <v>3</v>
      </c>
      <c r="B38" s="172" t="s">
        <v>199</v>
      </c>
      <c r="C38" s="173"/>
      <c r="D38" s="173"/>
      <c r="E38" s="173"/>
      <c r="F38" s="173"/>
      <c r="G38" s="174"/>
      <c r="H38" s="7">
        <v>0.01</v>
      </c>
      <c r="I38" s="8">
        <f t="shared" si="1"/>
        <v>14.9046</v>
      </c>
    </row>
    <row r="39" spans="1:9" ht="15" customHeight="1">
      <c r="A39" s="97">
        <v>4</v>
      </c>
      <c r="B39" s="172" t="s">
        <v>200</v>
      </c>
      <c r="C39" s="173"/>
      <c r="D39" s="173"/>
      <c r="E39" s="173"/>
      <c r="F39" s="173"/>
      <c r="G39" s="174"/>
      <c r="H39" s="7">
        <v>0.002</v>
      </c>
      <c r="I39" s="8">
        <f>$I$33*H39</f>
        <v>2.9809200000000002</v>
      </c>
    </row>
    <row r="40" spans="1:9" ht="15" customHeight="1">
      <c r="A40" s="97">
        <v>5</v>
      </c>
      <c r="B40" s="172" t="s">
        <v>201</v>
      </c>
      <c r="C40" s="173"/>
      <c r="D40" s="173"/>
      <c r="E40" s="173"/>
      <c r="F40" s="173"/>
      <c r="G40" s="174"/>
      <c r="H40" s="7">
        <v>0.025</v>
      </c>
      <c r="I40" s="8">
        <f t="shared" si="1"/>
        <v>37.261500000000005</v>
      </c>
    </row>
    <row r="41" spans="1:9" ht="15" customHeight="1">
      <c r="A41" s="97">
        <v>6</v>
      </c>
      <c r="B41" s="172" t="s">
        <v>202</v>
      </c>
      <c r="C41" s="173"/>
      <c r="D41" s="173"/>
      <c r="E41" s="173"/>
      <c r="F41" s="173"/>
      <c r="G41" s="174"/>
      <c r="H41" s="7">
        <v>0.08</v>
      </c>
      <c r="I41" s="8">
        <f>$I$33*H41</f>
        <v>119.2368</v>
      </c>
    </row>
    <row r="42" spans="1:9" ht="15" customHeight="1">
      <c r="A42" s="97">
        <v>7</v>
      </c>
      <c r="B42" s="172" t="s">
        <v>203</v>
      </c>
      <c r="C42" s="173"/>
      <c r="D42" s="173"/>
      <c r="E42" s="173"/>
      <c r="F42" s="173"/>
      <c r="G42" s="174"/>
      <c r="H42" s="7">
        <v>0.03</v>
      </c>
      <c r="I42" s="8">
        <f t="shared" si="1"/>
        <v>44.7138</v>
      </c>
    </row>
    <row r="43" spans="1:9" ht="15" customHeight="1">
      <c r="A43" s="97">
        <v>8</v>
      </c>
      <c r="B43" s="172" t="s">
        <v>204</v>
      </c>
      <c r="C43" s="173"/>
      <c r="D43" s="173"/>
      <c r="E43" s="173"/>
      <c r="F43" s="173"/>
      <c r="G43" s="174"/>
      <c r="H43" s="7">
        <v>0.006</v>
      </c>
      <c r="I43" s="8">
        <f t="shared" si="1"/>
        <v>8.94276</v>
      </c>
    </row>
    <row r="44" spans="1:10" s="120" customFormat="1" ht="15" customHeight="1">
      <c r="A44" s="200" t="s">
        <v>42</v>
      </c>
      <c r="B44" s="201"/>
      <c r="C44" s="201"/>
      <c r="D44" s="201"/>
      <c r="E44" s="201"/>
      <c r="F44" s="201"/>
      <c r="G44" s="202"/>
      <c r="H44" s="65">
        <f>SUM(H36:H43)</f>
        <v>0.3680000000000001</v>
      </c>
      <c r="I44" s="139">
        <f>I36+I37+I38+I39+I40+I41+I42+I43</f>
        <v>548.4892800000001</v>
      </c>
      <c r="J44" s="119"/>
    </row>
    <row r="45" spans="1:9" ht="15" customHeight="1">
      <c r="A45" s="225" t="s">
        <v>43</v>
      </c>
      <c r="B45" s="225"/>
      <c r="C45" s="225"/>
      <c r="D45" s="225"/>
      <c r="E45" s="225"/>
      <c r="F45" s="225"/>
      <c r="G45" s="225"/>
      <c r="H45" s="225"/>
      <c r="I45" s="225"/>
    </row>
    <row r="46" spans="1:16" ht="30.75" customHeight="1">
      <c r="A46" s="235" t="s">
        <v>222</v>
      </c>
      <c r="B46" s="235"/>
      <c r="C46" s="235"/>
      <c r="D46" s="235"/>
      <c r="E46" s="235"/>
      <c r="F46" s="235"/>
      <c r="G46" s="235"/>
      <c r="H46" s="235"/>
      <c r="I46" s="235"/>
      <c r="J46"/>
      <c r="K46"/>
      <c r="L46"/>
      <c r="M46"/>
      <c r="N46"/>
      <c r="O46"/>
      <c r="P46"/>
    </row>
    <row r="47" spans="1:9" ht="33.75" customHeight="1">
      <c r="A47" s="6" t="s">
        <v>44</v>
      </c>
      <c r="B47" s="206" t="s">
        <v>45</v>
      </c>
      <c r="C47" s="207"/>
      <c r="D47" s="207"/>
      <c r="E47" s="207"/>
      <c r="F47" s="207"/>
      <c r="G47" s="208"/>
      <c r="H47" s="6" t="s">
        <v>36</v>
      </c>
      <c r="I47" s="6" t="s">
        <v>37</v>
      </c>
    </row>
    <row r="48" spans="1:9" ht="15" customHeight="1">
      <c r="A48" s="97">
        <v>1</v>
      </c>
      <c r="B48" s="172" t="s">
        <v>46</v>
      </c>
      <c r="C48" s="173"/>
      <c r="D48" s="173"/>
      <c r="E48" s="173"/>
      <c r="F48" s="173"/>
      <c r="G48" s="174"/>
      <c r="H48" s="7">
        <v>0.1111</v>
      </c>
      <c r="I48" s="8">
        <f>$I$33*H48</f>
        <v>165.59010600000002</v>
      </c>
    </row>
    <row r="49" spans="1:9" ht="15" customHeight="1">
      <c r="A49" s="97">
        <v>2</v>
      </c>
      <c r="B49" s="172" t="s">
        <v>47</v>
      </c>
      <c r="C49" s="173"/>
      <c r="D49" s="173"/>
      <c r="E49" s="173"/>
      <c r="F49" s="173"/>
      <c r="G49" s="174"/>
      <c r="H49" s="7">
        <v>0.02047</v>
      </c>
      <c r="I49" s="8">
        <f aca="true" t="shared" si="2" ref="I49:I54">$I$33*H49</f>
        <v>30.5097162</v>
      </c>
    </row>
    <row r="50" spans="1:9" ht="15" customHeight="1">
      <c r="A50" s="97">
        <v>3</v>
      </c>
      <c r="B50" s="172" t="s">
        <v>50</v>
      </c>
      <c r="C50" s="173"/>
      <c r="D50" s="173"/>
      <c r="E50" s="173"/>
      <c r="F50" s="173"/>
      <c r="G50" s="174"/>
      <c r="H50" s="7">
        <v>0.012123</v>
      </c>
      <c r="I50" s="8">
        <f t="shared" si="2"/>
        <v>18.06884658</v>
      </c>
    </row>
    <row r="51" spans="1:9" ht="15" customHeight="1">
      <c r="A51" s="97">
        <v>4</v>
      </c>
      <c r="B51" s="172" t="s">
        <v>48</v>
      </c>
      <c r="C51" s="173"/>
      <c r="D51" s="173"/>
      <c r="E51" s="173"/>
      <c r="F51" s="173"/>
      <c r="G51" s="174"/>
      <c r="H51" s="7">
        <v>0.011436</v>
      </c>
      <c r="I51" s="8">
        <f>$I$33*H51</f>
        <v>17.044900560000002</v>
      </c>
    </row>
    <row r="52" spans="1:9" ht="15" customHeight="1">
      <c r="A52" s="97">
        <v>5</v>
      </c>
      <c r="B52" s="172" t="s">
        <v>49</v>
      </c>
      <c r="C52" s="173"/>
      <c r="D52" s="173"/>
      <c r="E52" s="173"/>
      <c r="F52" s="173"/>
      <c r="G52" s="174"/>
      <c r="H52" s="7">
        <v>0.000174</v>
      </c>
      <c r="I52" s="8">
        <f t="shared" si="2"/>
        <v>0.25934004</v>
      </c>
    </row>
    <row r="53" spans="1:9" ht="15" customHeight="1">
      <c r="A53" s="97">
        <v>6</v>
      </c>
      <c r="B53" s="172" t="s">
        <v>51</v>
      </c>
      <c r="C53" s="173"/>
      <c r="D53" s="173"/>
      <c r="E53" s="173"/>
      <c r="F53" s="173"/>
      <c r="G53" s="174"/>
      <c r="H53" s="7">
        <v>0.000442</v>
      </c>
      <c r="I53" s="8">
        <f t="shared" si="2"/>
        <v>0.6587833200000001</v>
      </c>
    </row>
    <row r="54" spans="1:9" ht="15" customHeight="1">
      <c r="A54" s="97">
        <v>7</v>
      </c>
      <c r="B54" s="172" t="s">
        <v>52</v>
      </c>
      <c r="C54" s="173"/>
      <c r="D54" s="173"/>
      <c r="E54" s="173"/>
      <c r="F54" s="173"/>
      <c r="G54" s="174"/>
      <c r="H54" s="7">
        <v>0.000185</v>
      </c>
      <c r="I54" s="8">
        <f t="shared" si="2"/>
        <v>0.2757351</v>
      </c>
    </row>
    <row r="55" spans="1:9" ht="15" customHeight="1">
      <c r="A55" s="97">
        <v>8</v>
      </c>
      <c r="B55" s="172" t="s">
        <v>53</v>
      </c>
      <c r="C55" s="173"/>
      <c r="D55" s="173"/>
      <c r="E55" s="173"/>
      <c r="F55" s="173"/>
      <c r="G55" s="174"/>
      <c r="H55" s="7">
        <v>0.09079</v>
      </c>
      <c r="I55" s="8">
        <f>$I$33*H55</f>
        <v>135.3188634</v>
      </c>
    </row>
    <row r="56" spans="1:10" s="120" customFormat="1" ht="15" customHeight="1">
      <c r="A56" s="200" t="s">
        <v>54</v>
      </c>
      <c r="B56" s="201"/>
      <c r="C56" s="201"/>
      <c r="D56" s="201"/>
      <c r="E56" s="201"/>
      <c r="F56" s="201"/>
      <c r="G56" s="202"/>
      <c r="H56" s="65">
        <f>SUM(H48:H55)</f>
        <v>0.24672</v>
      </c>
      <c r="I56" s="139">
        <f>I48+I49+I50+I51+I52+I53+I54+I55</f>
        <v>367.7262912</v>
      </c>
      <c r="J56" s="119"/>
    </row>
    <row r="57" spans="1:9" ht="11.25" customHeight="1">
      <c r="A57" s="67" t="s">
        <v>55</v>
      </c>
      <c r="B57" s="203" t="s">
        <v>56</v>
      </c>
      <c r="C57" s="203"/>
      <c r="D57" s="203"/>
      <c r="E57" s="203"/>
      <c r="F57" s="203"/>
      <c r="G57" s="203"/>
      <c r="H57" s="203"/>
      <c r="I57" s="203"/>
    </row>
    <row r="58" spans="1:9" ht="15" customHeight="1">
      <c r="A58" s="67" t="s">
        <v>57</v>
      </c>
      <c r="B58" s="224" t="s">
        <v>58</v>
      </c>
      <c r="C58" s="224"/>
      <c r="D58" s="224"/>
      <c r="E58" s="224"/>
      <c r="F58" s="224"/>
      <c r="G58" s="224"/>
      <c r="H58" s="224"/>
      <c r="I58" s="224"/>
    </row>
    <row r="59" spans="1:9" ht="33.75" customHeight="1">
      <c r="A59" s="6" t="s">
        <v>59</v>
      </c>
      <c r="B59" s="206" t="s">
        <v>60</v>
      </c>
      <c r="C59" s="207"/>
      <c r="D59" s="207"/>
      <c r="E59" s="207"/>
      <c r="F59" s="207"/>
      <c r="G59" s="208"/>
      <c r="H59" s="6" t="s">
        <v>36</v>
      </c>
      <c r="I59" s="6" t="s">
        <v>37</v>
      </c>
    </row>
    <row r="60" spans="1:9" ht="15" customHeight="1">
      <c r="A60" s="97">
        <v>1</v>
      </c>
      <c r="B60" s="172" t="s">
        <v>61</v>
      </c>
      <c r="C60" s="173"/>
      <c r="D60" s="173"/>
      <c r="E60" s="173"/>
      <c r="F60" s="173"/>
      <c r="G60" s="174"/>
      <c r="H60" s="7">
        <v>0.023627</v>
      </c>
      <c r="I60" s="8">
        <f>$I$33*H60</f>
        <v>35.21509842</v>
      </c>
    </row>
    <row r="61" spans="1:9" ht="15" customHeight="1">
      <c r="A61" s="97">
        <v>2</v>
      </c>
      <c r="B61" s="172" t="s">
        <v>62</v>
      </c>
      <c r="C61" s="173"/>
      <c r="D61" s="173"/>
      <c r="E61" s="173"/>
      <c r="F61" s="173"/>
      <c r="G61" s="174"/>
      <c r="H61" s="7">
        <v>0.001717</v>
      </c>
      <c r="I61" s="8">
        <f aca="true" t="shared" si="3" ref="I61:I62">$I$33*H61</f>
        <v>2.5591198200000003</v>
      </c>
    </row>
    <row r="62" spans="1:9" ht="15" customHeight="1">
      <c r="A62" s="97">
        <v>3</v>
      </c>
      <c r="B62" s="172" t="s">
        <v>63</v>
      </c>
      <c r="C62" s="173"/>
      <c r="D62" s="173"/>
      <c r="E62" s="173"/>
      <c r="F62" s="173"/>
      <c r="G62" s="174"/>
      <c r="H62" s="7">
        <v>0.011813</v>
      </c>
      <c r="I62" s="8">
        <f t="shared" si="3"/>
        <v>17.606803980000002</v>
      </c>
    </row>
    <row r="63" spans="1:10" s="120" customFormat="1" ht="15" customHeight="1">
      <c r="A63" s="200" t="s">
        <v>64</v>
      </c>
      <c r="B63" s="201"/>
      <c r="C63" s="201"/>
      <c r="D63" s="201"/>
      <c r="E63" s="201"/>
      <c r="F63" s="201"/>
      <c r="G63" s="202"/>
      <c r="H63" s="65">
        <f>SUM(H60:H62)</f>
        <v>0.037156999999999996</v>
      </c>
      <c r="I63" s="139">
        <f>I60+I61+I62</f>
        <v>55.38102222</v>
      </c>
      <c r="J63" s="119"/>
    </row>
    <row r="64" ht="5.1" customHeight="1"/>
    <row r="65" spans="1:9" ht="33.75">
      <c r="A65" s="6" t="s">
        <v>65</v>
      </c>
      <c r="B65" s="206" t="s">
        <v>66</v>
      </c>
      <c r="C65" s="207"/>
      <c r="D65" s="207"/>
      <c r="E65" s="207"/>
      <c r="F65" s="207"/>
      <c r="G65" s="208"/>
      <c r="H65" s="6" t="s">
        <v>36</v>
      </c>
      <c r="I65" s="6" t="s">
        <v>37</v>
      </c>
    </row>
    <row r="66" spans="1:9" ht="15" customHeight="1">
      <c r="A66" s="97">
        <v>1</v>
      </c>
      <c r="B66" s="172" t="s">
        <v>67</v>
      </c>
      <c r="C66" s="173"/>
      <c r="D66" s="173"/>
      <c r="E66" s="173"/>
      <c r="F66" s="173"/>
      <c r="G66" s="174"/>
      <c r="H66" s="7">
        <f>(H44*H56)</f>
        <v>0.09079296000000002</v>
      </c>
      <c r="I66" s="8">
        <f>$I$33*H66</f>
        <v>135.32327516160004</v>
      </c>
    </row>
    <row r="67" spans="1:11" s="120" customFormat="1" ht="15" customHeight="1">
      <c r="A67" s="200" t="s">
        <v>68</v>
      </c>
      <c r="B67" s="201"/>
      <c r="C67" s="201"/>
      <c r="D67" s="201"/>
      <c r="E67" s="201"/>
      <c r="F67" s="201"/>
      <c r="G67" s="202"/>
      <c r="H67" s="65">
        <f>SUM(H66:H66)</f>
        <v>0.09079296000000002</v>
      </c>
      <c r="I67" s="139">
        <f>I66</f>
        <v>135.32327516160004</v>
      </c>
      <c r="J67" s="119"/>
      <c r="K67" s="121"/>
    </row>
    <row r="68" ht="5.1" customHeight="1">
      <c r="J68" s="10"/>
    </row>
    <row r="69" spans="1:10" s="120" customFormat="1" ht="12">
      <c r="A69" s="223" t="s">
        <v>69</v>
      </c>
      <c r="B69" s="223"/>
      <c r="C69" s="223"/>
      <c r="D69" s="223"/>
      <c r="E69" s="223"/>
      <c r="F69" s="223"/>
      <c r="G69" s="223"/>
      <c r="H69" s="122">
        <f>H44+H56+H63+H67</f>
        <v>0.7426699600000002</v>
      </c>
      <c r="I69" s="123">
        <f>I44+I56+I63+I67</f>
        <v>1106.9198685816002</v>
      </c>
      <c r="J69" s="119"/>
    </row>
    <row r="70" ht="5.1" customHeight="1"/>
    <row r="71" spans="1:9" ht="33.75">
      <c r="A71" s="6" t="s">
        <v>70</v>
      </c>
      <c r="B71" s="206" t="s">
        <v>71</v>
      </c>
      <c r="C71" s="207"/>
      <c r="D71" s="207"/>
      <c r="E71" s="207"/>
      <c r="F71" s="207"/>
      <c r="G71" s="208"/>
      <c r="H71" s="6" t="s">
        <v>36</v>
      </c>
      <c r="I71" s="6" t="s">
        <v>37</v>
      </c>
    </row>
    <row r="72" spans="1:9" ht="15" customHeight="1">
      <c r="A72" s="104">
        <v>1</v>
      </c>
      <c r="B72" s="172" t="s">
        <v>213</v>
      </c>
      <c r="C72" s="173"/>
      <c r="D72" s="173"/>
      <c r="E72" s="173"/>
      <c r="F72" s="173"/>
      <c r="G72" s="174"/>
      <c r="H72" s="7">
        <f>I72/$I$33</f>
        <v>0.13203977295600017</v>
      </c>
      <c r="I72" s="8">
        <f>I83</f>
        <v>196.8</v>
      </c>
    </row>
    <row r="73" spans="1:9" ht="15" customHeight="1">
      <c r="A73" s="104">
        <v>2</v>
      </c>
      <c r="B73" s="172" t="s">
        <v>214</v>
      </c>
      <c r="C73" s="173"/>
      <c r="D73" s="173"/>
      <c r="E73" s="173"/>
      <c r="F73" s="173"/>
      <c r="G73" s="174"/>
      <c r="H73" s="7">
        <f>I73/$I$33</f>
        <v>0.04275472001932289</v>
      </c>
      <c r="I73" s="8">
        <f>I79</f>
        <v>63.724199999999996</v>
      </c>
    </row>
    <row r="74" spans="1:9" ht="15" customHeight="1">
      <c r="A74" s="97">
        <v>3</v>
      </c>
      <c r="B74" s="172" t="s">
        <v>215</v>
      </c>
      <c r="C74" s="173"/>
      <c r="D74" s="173"/>
      <c r="E74" s="173"/>
      <c r="F74" s="173"/>
      <c r="G74" s="174"/>
      <c r="H74" s="7">
        <f>I74/$I$33</f>
        <v>0.008453765951451229</v>
      </c>
      <c r="I74" s="8">
        <f>I21</f>
        <v>12.6</v>
      </c>
    </row>
    <row r="75" spans="1:10" ht="15" customHeight="1">
      <c r="A75" s="200" t="s">
        <v>72</v>
      </c>
      <c r="B75" s="201"/>
      <c r="C75" s="201"/>
      <c r="D75" s="201"/>
      <c r="E75" s="201"/>
      <c r="F75" s="201"/>
      <c r="G75" s="202"/>
      <c r="H75" s="65">
        <f>H72+H73+H74</f>
        <v>0.1832482589267743</v>
      </c>
      <c r="I75" s="139">
        <f>I72+I73+I74</f>
        <v>273.12420000000003</v>
      </c>
      <c r="J75" s="9"/>
    </row>
    <row r="76" spans="1:9" ht="5.1" customHeight="1">
      <c r="A76" s="124"/>
      <c r="B76" s="124"/>
      <c r="C76" s="124"/>
      <c r="D76" s="124"/>
      <c r="E76" s="124"/>
      <c r="F76" s="124"/>
      <c r="G76" s="124"/>
      <c r="H76" s="125"/>
      <c r="I76" s="126"/>
    </row>
    <row r="77" spans="1:9" ht="15" customHeight="1">
      <c r="A77" s="221" t="s">
        <v>73</v>
      </c>
      <c r="B77" s="221"/>
      <c r="C77" s="221"/>
      <c r="D77" s="221"/>
      <c r="E77" s="221"/>
      <c r="F77" s="221"/>
      <c r="G77" s="221"/>
      <c r="H77" s="221"/>
      <c r="I77" s="221"/>
    </row>
    <row r="78" spans="1:9" ht="24" customHeight="1">
      <c r="A78" s="193" t="s">
        <v>74</v>
      </c>
      <c r="B78" s="193"/>
      <c r="C78" s="97" t="s">
        <v>75</v>
      </c>
      <c r="D78" s="97" t="s">
        <v>76</v>
      </c>
      <c r="E78" s="97" t="s">
        <v>77</v>
      </c>
      <c r="F78" s="97" t="s">
        <v>78</v>
      </c>
      <c r="G78" s="97" t="s">
        <v>79</v>
      </c>
      <c r="H78" s="7" t="s">
        <v>80</v>
      </c>
      <c r="I78" s="8" t="s">
        <v>81</v>
      </c>
    </row>
    <row r="79" spans="1:9" ht="15" customHeight="1">
      <c r="A79" s="222">
        <f>I13</f>
        <v>4.3</v>
      </c>
      <c r="B79" s="193"/>
      <c r="C79" s="97">
        <f>I14</f>
        <v>15</v>
      </c>
      <c r="D79" s="97">
        <f>I15</f>
        <v>2</v>
      </c>
      <c r="E79" s="101">
        <f>A79*C79*D79</f>
        <v>129</v>
      </c>
      <c r="F79" s="8">
        <f>I26</f>
        <v>1087.93</v>
      </c>
      <c r="G79" s="11">
        <f>I16</f>
        <v>0.06</v>
      </c>
      <c r="H79" s="101">
        <f>F79*G79</f>
        <v>65.2758</v>
      </c>
      <c r="I79" s="8">
        <f>E79-H79</f>
        <v>63.724199999999996</v>
      </c>
    </row>
    <row r="80" spans="1:9" ht="5.1" customHeight="1">
      <c r="A80" s="127"/>
      <c r="B80" s="127"/>
      <c r="C80" s="127"/>
      <c r="D80" s="127"/>
      <c r="E80" s="128"/>
      <c r="F80" s="128"/>
      <c r="G80" s="129"/>
      <c r="H80" s="128"/>
      <c r="I80" s="130"/>
    </row>
    <row r="81" spans="1:9" ht="15" customHeight="1">
      <c r="A81" s="221" t="s">
        <v>82</v>
      </c>
      <c r="B81" s="221"/>
      <c r="C81" s="221"/>
      <c r="D81" s="221"/>
      <c r="E81" s="221"/>
      <c r="F81" s="221"/>
      <c r="G81" s="221"/>
      <c r="H81" s="221"/>
      <c r="I81" s="221"/>
    </row>
    <row r="82" spans="1:9" ht="23.25" customHeight="1">
      <c r="A82" s="193" t="s">
        <v>74</v>
      </c>
      <c r="B82" s="193"/>
      <c r="C82" s="97" t="s">
        <v>166</v>
      </c>
      <c r="D82" s="97" t="s">
        <v>76</v>
      </c>
      <c r="E82" s="97" t="s">
        <v>77</v>
      </c>
      <c r="F82" s="97" t="s">
        <v>78</v>
      </c>
      <c r="G82" s="97" t="s">
        <v>79</v>
      </c>
      <c r="H82" s="7" t="str">
        <f>H78</f>
        <v>Valor desconto</v>
      </c>
      <c r="I82" s="8" t="s">
        <v>81</v>
      </c>
    </row>
    <row r="83" spans="1:9" ht="15" customHeight="1">
      <c r="A83" s="217">
        <f>I17</f>
        <v>16</v>
      </c>
      <c r="B83" s="217"/>
      <c r="C83" s="12">
        <f>I18</f>
        <v>15</v>
      </c>
      <c r="D83" s="97">
        <f>I19</f>
        <v>1</v>
      </c>
      <c r="E83" s="101">
        <f>A83*C83*D83</f>
        <v>240</v>
      </c>
      <c r="F83" s="101">
        <f>E83</f>
        <v>240</v>
      </c>
      <c r="G83" s="96">
        <f>I20</f>
        <v>0.18</v>
      </c>
      <c r="H83" s="101">
        <f>F83*G83</f>
        <v>43.199999999999996</v>
      </c>
      <c r="I83" s="8">
        <f>E83-H83</f>
        <v>196.8</v>
      </c>
    </row>
    <row r="84" ht="5.1" customHeight="1"/>
    <row r="85" spans="1:12" ht="12" customHeight="1">
      <c r="A85" s="183" t="s">
        <v>167</v>
      </c>
      <c r="B85" s="183"/>
      <c r="C85" s="183"/>
      <c r="D85" s="183"/>
      <c r="E85" s="183"/>
      <c r="F85" s="183"/>
      <c r="G85" s="183"/>
      <c r="H85" s="131">
        <f>H33+H69+H75</f>
        <v>1.9259182189267745</v>
      </c>
      <c r="I85" s="132">
        <f>I33+I69+I75</f>
        <v>2870.5040685816</v>
      </c>
      <c r="J85" s="9"/>
      <c r="L85" s="9"/>
    </row>
    <row r="86" spans="1:12" s="14" customFormat="1" ht="5.1" customHeight="1">
      <c r="A86" s="133"/>
      <c r="B86" s="133"/>
      <c r="C86" s="133"/>
      <c r="D86" s="133"/>
      <c r="E86" s="133"/>
      <c r="F86" s="133"/>
      <c r="G86" s="133"/>
      <c r="H86" s="134"/>
      <c r="I86" s="135"/>
      <c r="J86" s="13"/>
      <c r="L86" s="13"/>
    </row>
    <row r="87" spans="1:9" ht="15">
      <c r="A87" s="178" t="s">
        <v>83</v>
      </c>
      <c r="B87" s="178"/>
      <c r="C87" s="178"/>
      <c r="D87" s="178"/>
      <c r="E87" s="178"/>
      <c r="F87" s="178"/>
      <c r="G87" s="178"/>
      <c r="H87" s="178"/>
      <c r="I87" s="178"/>
    </row>
    <row r="88" spans="1:9" ht="33.75">
      <c r="A88" s="6" t="s">
        <v>34</v>
      </c>
      <c r="B88" s="206" t="s">
        <v>84</v>
      </c>
      <c r="C88" s="207"/>
      <c r="D88" s="207"/>
      <c r="E88" s="207"/>
      <c r="F88" s="207"/>
      <c r="G88" s="208"/>
      <c r="H88" s="6" t="s">
        <v>36</v>
      </c>
      <c r="I88" s="6" t="s">
        <v>37</v>
      </c>
    </row>
    <row r="89" spans="1:19" ht="15" customHeight="1">
      <c r="A89" s="97">
        <v>1</v>
      </c>
      <c r="B89" s="172" t="s">
        <v>85</v>
      </c>
      <c r="C89" s="173"/>
      <c r="D89" s="173"/>
      <c r="E89" s="173"/>
      <c r="F89" s="173"/>
      <c r="G89" s="174"/>
      <c r="H89" s="7">
        <f>I89/$I$100</f>
        <v>0</v>
      </c>
      <c r="I89" s="8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97">
        <v>2</v>
      </c>
      <c r="B90" s="218" t="s">
        <v>172</v>
      </c>
      <c r="C90" s="219"/>
      <c r="D90" s="219"/>
      <c r="E90" s="219"/>
      <c r="F90" s="219"/>
      <c r="G90" s="220"/>
      <c r="H90" s="7">
        <f aca="true" t="shared" si="4" ref="H90:H94">I90/$I$100</f>
        <v>0</v>
      </c>
      <c r="I90" s="8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97">
        <v>3</v>
      </c>
      <c r="B91" s="172" t="s">
        <v>86</v>
      </c>
      <c r="C91" s="173"/>
      <c r="D91" s="173"/>
      <c r="E91" s="173"/>
      <c r="F91" s="173"/>
      <c r="G91" s="174"/>
      <c r="H91" s="7">
        <f t="shared" si="4"/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97">
        <v>4</v>
      </c>
      <c r="B92" s="214" t="s">
        <v>173</v>
      </c>
      <c r="C92" s="215"/>
      <c r="D92" s="215"/>
      <c r="E92" s="215"/>
      <c r="F92" s="215"/>
      <c r="G92" s="216"/>
      <c r="H92" s="7">
        <f t="shared" si="4"/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97">
        <v>5</v>
      </c>
      <c r="B93" s="172" t="s">
        <v>87</v>
      </c>
      <c r="C93" s="173"/>
      <c r="D93" s="173"/>
      <c r="E93" s="173"/>
      <c r="F93" s="173"/>
      <c r="G93" s="174"/>
      <c r="H93" s="7">
        <f t="shared" si="4"/>
        <v>0</v>
      </c>
      <c r="I93" s="8">
        <v>0</v>
      </c>
      <c r="K93"/>
      <c r="L93"/>
      <c r="M93"/>
      <c r="N93"/>
      <c r="O93"/>
      <c r="P93"/>
      <c r="Q93"/>
      <c r="R93"/>
      <c r="S93"/>
    </row>
    <row r="94" spans="1:19" ht="15" customHeight="1">
      <c r="A94" s="97">
        <v>6</v>
      </c>
      <c r="B94" s="172" t="s">
        <v>88</v>
      </c>
      <c r="C94" s="173"/>
      <c r="D94" s="173"/>
      <c r="E94" s="173"/>
      <c r="F94" s="173"/>
      <c r="G94" s="174"/>
      <c r="H94" s="7">
        <f t="shared" si="4"/>
        <v>0</v>
      </c>
      <c r="I94" s="8">
        <v>0</v>
      </c>
      <c r="K94"/>
      <c r="L94"/>
      <c r="M94"/>
      <c r="N94"/>
      <c r="O94"/>
      <c r="P94"/>
      <c r="Q94"/>
      <c r="R94"/>
      <c r="S94"/>
    </row>
    <row r="95" spans="1:19" ht="15" customHeight="1">
      <c r="A95" s="200" t="s">
        <v>89</v>
      </c>
      <c r="B95" s="201"/>
      <c r="C95" s="201"/>
      <c r="D95" s="201"/>
      <c r="E95" s="201"/>
      <c r="F95" s="201"/>
      <c r="G95" s="202"/>
      <c r="H95" s="65">
        <f>H89+H90+H91+H92+H93+H94</f>
        <v>0</v>
      </c>
      <c r="I95" s="66">
        <f>I89+I90+I91+I92+I93+I94</f>
        <v>0</v>
      </c>
      <c r="J95" s="9"/>
      <c r="K95"/>
      <c r="L95"/>
      <c r="M95"/>
      <c r="N95"/>
      <c r="O95"/>
      <c r="P95"/>
      <c r="Q95"/>
      <c r="R95"/>
      <c r="S95"/>
    </row>
    <row r="96" spans="1:19" ht="30" customHeight="1">
      <c r="A96"/>
      <c r="B96" s="203" t="s">
        <v>205</v>
      </c>
      <c r="C96" s="203"/>
      <c r="D96" s="203"/>
      <c r="E96" s="203"/>
      <c r="F96" s="203"/>
      <c r="G96" s="203"/>
      <c r="H96" s="203"/>
      <c r="I96" s="203"/>
      <c r="K96"/>
      <c r="L96"/>
      <c r="M96"/>
      <c r="N96"/>
      <c r="O96"/>
      <c r="P96"/>
      <c r="Q96"/>
      <c r="R96"/>
      <c r="S96"/>
    </row>
    <row r="97" spans="1:9" ht="5.25" customHeight="1">
      <c r="A97"/>
      <c r="B97"/>
      <c r="C97"/>
      <c r="D97"/>
      <c r="E97"/>
      <c r="F97"/>
      <c r="G97"/>
      <c r="H97"/>
      <c r="I97"/>
    </row>
    <row r="98" spans="1:19" ht="48.75" customHeight="1">
      <c r="A98" s="210" t="s">
        <v>174</v>
      </c>
      <c r="B98" s="211"/>
      <c r="C98" s="211"/>
      <c r="D98" s="211"/>
      <c r="E98" s="212"/>
      <c r="F98" s="15">
        <v>0.1</v>
      </c>
      <c r="G98" s="16">
        <f>I100*F98</f>
        <v>280.67798685816007</v>
      </c>
      <c r="H98" s="68" t="s">
        <v>90</v>
      </c>
      <c r="I98" s="69">
        <f>I73</f>
        <v>63.724199999999996</v>
      </c>
      <c r="K98"/>
      <c r="L98"/>
      <c r="M98"/>
      <c r="N98"/>
      <c r="O98"/>
      <c r="P98"/>
      <c r="Q98"/>
      <c r="R98"/>
      <c r="S98"/>
    </row>
    <row r="99" spans="1:19" s="138" customFormat="1" ht="16.5" customHeight="1">
      <c r="A99" s="204" t="s">
        <v>91</v>
      </c>
      <c r="B99" s="204"/>
      <c r="C99" s="136" t="s">
        <v>92</v>
      </c>
      <c r="D99" s="136" t="s">
        <v>93</v>
      </c>
      <c r="E99" s="136" t="s">
        <v>94</v>
      </c>
      <c r="F99" s="136" t="s">
        <v>95</v>
      </c>
      <c r="G99" s="136" t="s">
        <v>216</v>
      </c>
      <c r="H99" s="68" t="s">
        <v>96</v>
      </c>
      <c r="I99" s="71" t="s">
        <v>97</v>
      </c>
      <c r="J99" s="137"/>
      <c r="K99"/>
      <c r="L99"/>
      <c r="M99"/>
      <c r="N99"/>
      <c r="O99"/>
      <c r="P99"/>
      <c r="Q99"/>
      <c r="R99"/>
      <c r="S99"/>
    </row>
    <row r="100" spans="1:19" ht="16.5" customHeight="1">
      <c r="A100" s="205">
        <f>I33</f>
        <v>1490.46</v>
      </c>
      <c r="B100" s="205"/>
      <c r="C100" s="99">
        <f>I44</f>
        <v>548.4892800000001</v>
      </c>
      <c r="D100" s="99">
        <f>I56</f>
        <v>367.7262912</v>
      </c>
      <c r="E100" s="99">
        <f>I63</f>
        <v>55.38102222</v>
      </c>
      <c r="F100" s="99">
        <f>I67</f>
        <v>135.32327516160004</v>
      </c>
      <c r="G100" s="99">
        <f>I75</f>
        <v>273.12420000000003</v>
      </c>
      <c r="H100" s="99">
        <f>A100+C100+D100+E100+F100+G100</f>
        <v>2870.5040685816007</v>
      </c>
      <c r="I100" s="99">
        <f>H100-I98</f>
        <v>2806.7798685816006</v>
      </c>
      <c r="J100" s="9"/>
      <c r="K100"/>
      <c r="L100"/>
      <c r="M100"/>
      <c r="N100"/>
      <c r="O100"/>
      <c r="P100"/>
      <c r="Q100"/>
      <c r="R100"/>
      <c r="S100"/>
    </row>
    <row r="101" spans="1:9" ht="5.1" customHeight="1">
      <c r="A101" s="67"/>
      <c r="B101" s="213"/>
      <c r="C101" s="213"/>
      <c r="D101" s="213"/>
      <c r="E101" s="213"/>
      <c r="F101" s="213"/>
      <c r="G101" s="213"/>
      <c r="H101" s="213"/>
      <c r="I101" s="213"/>
    </row>
    <row r="102" spans="1:9" ht="33.75">
      <c r="A102" s="6" t="s">
        <v>40</v>
      </c>
      <c r="B102" s="206" t="s">
        <v>98</v>
      </c>
      <c r="C102" s="207"/>
      <c r="D102" s="207"/>
      <c r="E102" s="207"/>
      <c r="F102" s="207"/>
      <c r="G102" s="208"/>
      <c r="H102" s="6" t="s">
        <v>36</v>
      </c>
      <c r="I102" s="6" t="s">
        <v>37</v>
      </c>
    </row>
    <row r="103" spans="1:9" ht="15" customHeight="1">
      <c r="A103" s="97">
        <v>1</v>
      </c>
      <c r="B103" s="172" t="s">
        <v>217</v>
      </c>
      <c r="C103" s="173"/>
      <c r="D103" s="173"/>
      <c r="E103" s="173"/>
      <c r="F103" s="173"/>
      <c r="G103" s="174"/>
      <c r="H103" s="7">
        <f>I103/$I$113</f>
        <v>0</v>
      </c>
      <c r="I103" s="8">
        <v>0</v>
      </c>
    </row>
    <row r="104" spans="1:9" ht="15" customHeight="1">
      <c r="A104" s="97">
        <v>2</v>
      </c>
      <c r="B104" s="172" t="s">
        <v>99</v>
      </c>
      <c r="C104" s="173"/>
      <c r="D104" s="173"/>
      <c r="E104" s="173"/>
      <c r="F104" s="173"/>
      <c r="G104" s="174"/>
      <c r="H104" s="7">
        <f>I104/$I$113</f>
        <v>0</v>
      </c>
      <c r="I104" s="8">
        <v>0</v>
      </c>
    </row>
    <row r="105" spans="1:9" ht="15" customHeight="1">
      <c r="A105" s="200" t="s">
        <v>100</v>
      </c>
      <c r="B105" s="201"/>
      <c r="C105" s="201"/>
      <c r="D105" s="201"/>
      <c r="E105" s="201"/>
      <c r="F105" s="201"/>
      <c r="G105" s="202"/>
      <c r="H105" s="65">
        <f>H103+H104</f>
        <v>0</v>
      </c>
      <c r="I105" s="139">
        <f>I103+I104</f>
        <v>0</v>
      </c>
    </row>
    <row r="106" ht="5.1" customHeight="1"/>
    <row r="107" spans="1:9" ht="33.75">
      <c r="A107" s="6" t="s">
        <v>44</v>
      </c>
      <c r="B107" s="206" t="s">
        <v>101</v>
      </c>
      <c r="C107" s="207"/>
      <c r="D107" s="207"/>
      <c r="E107" s="207"/>
      <c r="F107" s="207"/>
      <c r="G107" s="208"/>
      <c r="H107" s="6" t="s">
        <v>36</v>
      </c>
      <c r="I107" s="6" t="s">
        <v>37</v>
      </c>
    </row>
    <row r="108" spans="1:9" ht="15" customHeight="1">
      <c r="A108" s="97">
        <v>1</v>
      </c>
      <c r="B108" s="172" t="s">
        <v>101</v>
      </c>
      <c r="C108" s="173"/>
      <c r="D108" s="173"/>
      <c r="E108" s="173"/>
      <c r="F108" s="173"/>
      <c r="G108" s="174"/>
      <c r="H108" s="7">
        <f>I108/I113</f>
        <v>0</v>
      </c>
      <c r="I108" s="8">
        <v>0</v>
      </c>
    </row>
    <row r="109" spans="1:12" ht="15" customHeight="1">
      <c r="A109" s="200" t="s">
        <v>168</v>
      </c>
      <c r="B109" s="201"/>
      <c r="C109" s="201"/>
      <c r="D109" s="201"/>
      <c r="E109" s="201"/>
      <c r="F109" s="201"/>
      <c r="G109" s="202"/>
      <c r="H109" s="65">
        <f>H108</f>
        <v>0</v>
      </c>
      <c r="I109" s="139">
        <f>I108</f>
        <v>0</v>
      </c>
      <c r="J109" s="9"/>
      <c r="K109" s="9"/>
      <c r="L109" s="1"/>
    </row>
    <row r="110" spans="1:9" ht="5.1" customHeight="1">
      <c r="A110" s="124"/>
      <c r="B110" s="124"/>
      <c r="C110" s="124"/>
      <c r="D110" s="124"/>
      <c r="E110" s="124"/>
      <c r="F110" s="124"/>
      <c r="G110" s="124"/>
      <c r="H110" s="125"/>
      <c r="I110" s="126"/>
    </row>
    <row r="111" spans="1:12" ht="39" customHeight="1">
      <c r="A111" s="209" t="s">
        <v>102</v>
      </c>
      <c r="B111" s="209"/>
      <c r="C111" s="209"/>
      <c r="D111" s="209"/>
      <c r="E111" s="209"/>
      <c r="F111" s="15">
        <v>0.18</v>
      </c>
      <c r="G111" s="16">
        <f>I113*F111</f>
        <v>505.2203763446881</v>
      </c>
      <c r="H111" s="68" t="s">
        <v>90</v>
      </c>
      <c r="I111" s="69">
        <f>I73</f>
        <v>63.724199999999996</v>
      </c>
      <c r="L111" s="1"/>
    </row>
    <row r="112" spans="1:12" s="138" customFormat="1" ht="16.5" customHeight="1">
      <c r="A112" s="204" t="s">
        <v>91</v>
      </c>
      <c r="B112" s="204"/>
      <c r="C112" s="136" t="s">
        <v>92</v>
      </c>
      <c r="D112" s="136" t="s">
        <v>93</v>
      </c>
      <c r="E112" s="136" t="s">
        <v>94</v>
      </c>
      <c r="F112" s="136" t="s">
        <v>95</v>
      </c>
      <c r="G112" s="136" t="s">
        <v>216</v>
      </c>
      <c r="H112" s="68" t="s">
        <v>96</v>
      </c>
      <c r="I112" s="71" t="s">
        <v>97</v>
      </c>
      <c r="J112" s="137"/>
      <c r="L112" s="137"/>
    </row>
    <row r="113" spans="1:12" ht="16.5" customHeight="1">
      <c r="A113" s="205">
        <f>I33</f>
        <v>1490.46</v>
      </c>
      <c r="B113" s="205"/>
      <c r="C113" s="99">
        <f>I44</f>
        <v>548.4892800000001</v>
      </c>
      <c r="D113" s="99">
        <f>I56</f>
        <v>367.7262912</v>
      </c>
      <c r="E113" s="99">
        <f>I63</f>
        <v>55.38102222</v>
      </c>
      <c r="F113" s="99">
        <f>I67</f>
        <v>135.32327516160004</v>
      </c>
      <c r="G113" s="99">
        <f>I75</f>
        <v>273.12420000000003</v>
      </c>
      <c r="H113" s="99">
        <f>A113+C113+D113+E113+F113+G113</f>
        <v>2870.5040685816007</v>
      </c>
      <c r="I113" s="99">
        <f>H113-I111</f>
        <v>2806.7798685816006</v>
      </c>
      <c r="J113" s="9"/>
      <c r="L113" s="1"/>
    </row>
    <row r="114" ht="5.1" customHeight="1"/>
    <row r="115" spans="1:9" ht="12">
      <c r="A115" s="183" t="s">
        <v>103</v>
      </c>
      <c r="B115" s="183"/>
      <c r="C115" s="183"/>
      <c r="D115" s="183"/>
      <c r="E115" s="183"/>
      <c r="F115" s="183"/>
      <c r="G115" s="183"/>
      <c r="H115" s="131">
        <f>H95+H105+H109</f>
        <v>0</v>
      </c>
      <c r="I115" s="132">
        <f>I95+I105+I109</f>
        <v>0</v>
      </c>
    </row>
    <row r="116" ht="5.1" customHeight="1"/>
    <row r="117" spans="1:9" ht="15">
      <c r="A117" s="178" t="s">
        <v>104</v>
      </c>
      <c r="B117" s="178"/>
      <c r="C117" s="178"/>
      <c r="D117" s="178"/>
      <c r="E117" s="178"/>
      <c r="F117" s="178"/>
      <c r="G117" s="178"/>
      <c r="H117" s="178"/>
      <c r="I117" s="178"/>
    </row>
    <row r="118" spans="1:15" ht="33.75">
      <c r="A118" s="6" t="s">
        <v>34</v>
      </c>
      <c r="B118" s="206" t="s">
        <v>206</v>
      </c>
      <c r="C118" s="207"/>
      <c r="D118" s="207"/>
      <c r="E118" s="207"/>
      <c r="F118" s="207"/>
      <c r="G118" s="208"/>
      <c r="H118" s="6" t="s">
        <v>36</v>
      </c>
      <c r="I118" s="6" t="s">
        <v>37</v>
      </c>
      <c r="K118"/>
      <c r="L118"/>
      <c r="M118"/>
      <c r="N118"/>
      <c r="O118"/>
    </row>
    <row r="119" spans="1:9" ht="15" customHeight="1">
      <c r="A119" s="97">
        <v>1</v>
      </c>
      <c r="B119" s="172" t="s">
        <v>105</v>
      </c>
      <c r="C119" s="173"/>
      <c r="D119" s="173"/>
      <c r="E119" s="173"/>
      <c r="F119" s="173"/>
      <c r="G119" s="174"/>
      <c r="H119" s="7">
        <f>I119/$I$85</f>
        <v>0.0071154898741105635</v>
      </c>
      <c r="I119" s="8">
        <f>($D$129/$E$131)*H129</f>
        <v>20.42504263358555</v>
      </c>
    </row>
    <row r="120" spans="1:9" ht="15" customHeight="1">
      <c r="A120" s="97">
        <v>2</v>
      </c>
      <c r="B120" s="172" t="s">
        <v>106</v>
      </c>
      <c r="C120" s="173"/>
      <c r="D120" s="173"/>
      <c r="E120" s="173"/>
      <c r="F120" s="173"/>
      <c r="G120" s="174"/>
      <c r="H120" s="7">
        <f aca="true" t="shared" si="5" ref="H120:H123">I120/$I$85</f>
        <v>0.03284072249589491</v>
      </c>
      <c r="I120" s="8">
        <f>($D$129/$E$131)*H130</f>
        <v>94.26942753962562</v>
      </c>
    </row>
    <row r="121" spans="1:9" ht="15" customHeight="1">
      <c r="A121" s="97">
        <v>3</v>
      </c>
      <c r="B121" s="172" t="s">
        <v>23</v>
      </c>
      <c r="C121" s="173"/>
      <c r="D121" s="173"/>
      <c r="E121" s="173"/>
      <c r="F121" s="173"/>
      <c r="G121" s="174"/>
      <c r="H121" s="7">
        <f t="shared" si="5"/>
        <v>0.05473453749315818</v>
      </c>
      <c r="I121" s="8">
        <f>($D$129/$E$131)*H131</f>
        <v>157.1157125660427</v>
      </c>
    </row>
    <row r="122" spans="1:9" ht="15" customHeight="1">
      <c r="A122" s="97">
        <v>4</v>
      </c>
      <c r="B122" s="172" t="s">
        <v>107</v>
      </c>
      <c r="C122" s="173"/>
      <c r="D122" s="173"/>
      <c r="E122" s="173"/>
      <c r="F122" s="173"/>
      <c r="G122" s="174"/>
      <c r="H122" s="7">
        <f t="shared" si="5"/>
        <v>0</v>
      </c>
      <c r="I122" s="8">
        <f aca="true" t="shared" si="6" ref="I122">($D$129/$E$130)*G132</f>
        <v>0</v>
      </c>
    </row>
    <row r="123" spans="1:9" ht="15" customHeight="1">
      <c r="A123" s="97">
        <v>5</v>
      </c>
      <c r="B123" s="172" t="s">
        <v>88</v>
      </c>
      <c r="C123" s="173"/>
      <c r="D123" s="173"/>
      <c r="E123" s="173"/>
      <c r="F123" s="173"/>
      <c r="G123" s="174"/>
      <c r="H123" s="7">
        <f t="shared" si="5"/>
        <v>0</v>
      </c>
      <c r="I123" s="8">
        <v>0</v>
      </c>
    </row>
    <row r="124" spans="1:9" ht="15" customHeight="1">
      <c r="A124" s="200" t="s">
        <v>108</v>
      </c>
      <c r="B124" s="201"/>
      <c r="C124" s="201"/>
      <c r="D124" s="201"/>
      <c r="E124" s="201"/>
      <c r="F124" s="201"/>
      <c r="G124" s="202"/>
      <c r="H124" s="65">
        <f>H119+H120+H121+H122+H123</f>
        <v>0.09469074986316366</v>
      </c>
      <c r="I124" s="139">
        <f>I119+I120+I121+I122+I123</f>
        <v>271.8101827392539</v>
      </c>
    </row>
    <row r="125" spans="1:19" ht="11.25" customHeight="1">
      <c r="A125" s="67" t="s">
        <v>109</v>
      </c>
      <c r="B125" s="203" t="s">
        <v>110</v>
      </c>
      <c r="C125" s="203"/>
      <c r="D125" s="203"/>
      <c r="E125" s="203"/>
      <c r="F125" s="203"/>
      <c r="G125" s="203"/>
      <c r="H125" s="203"/>
      <c r="I125" s="203"/>
      <c r="K125"/>
      <c r="L125"/>
      <c r="M125"/>
      <c r="N125"/>
      <c r="O125"/>
      <c r="P125"/>
      <c r="Q125"/>
      <c r="R125"/>
      <c r="S125"/>
    </row>
    <row r="126" spans="1:19" ht="20.25" customHeight="1">
      <c r="A126" s="67" t="s">
        <v>111</v>
      </c>
      <c r="B126" s="190" t="s">
        <v>112</v>
      </c>
      <c r="C126" s="190"/>
      <c r="D126" s="190"/>
      <c r="E126" s="190"/>
      <c r="F126" s="190"/>
      <c r="G126" s="190"/>
      <c r="H126" s="190"/>
      <c r="I126" s="190"/>
      <c r="K126"/>
      <c r="L126"/>
      <c r="M126"/>
      <c r="N126"/>
      <c r="O126"/>
      <c r="P126"/>
      <c r="Q126"/>
      <c r="R126"/>
      <c r="S126"/>
    </row>
    <row r="127" spans="1:9" ht="13.5" customHeight="1">
      <c r="A127" s="191" t="s">
        <v>113</v>
      </c>
      <c r="B127" s="191"/>
      <c r="C127" s="191"/>
      <c r="D127" s="191"/>
      <c r="E127" s="191"/>
      <c r="F127" s="191"/>
      <c r="G127" s="191"/>
      <c r="H127" s="191"/>
      <c r="I127" s="191"/>
    </row>
    <row r="128" spans="1:9" ht="13.5" customHeight="1">
      <c r="A128" s="192" t="s">
        <v>114</v>
      </c>
      <c r="B128" s="192"/>
      <c r="C128" s="155" t="s">
        <v>115</v>
      </c>
      <c r="D128" s="193" t="s">
        <v>116</v>
      </c>
      <c r="E128" s="194"/>
      <c r="F128" s="155" t="s">
        <v>117</v>
      </c>
      <c r="G128" s="159" t="s">
        <v>118</v>
      </c>
      <c r="H128" s="195" t="s">
        <v>119</v>
      </c>
      <c r="I128" s="195"/>
    </row>
    <row r="129" spans="1:10" ht="13.5" customHeight="1">
      <c r="A129" s="196">
        <f>I85</f>
        <v>2870.5040685816</v>
      </c>
      <c r="B129" s="197"/>
      <c r="C129" s="8">
        <f>I115</f>
        <v>0</v>
      </c>
      <c r="D129" s="198">
        <f>A129+C129</f>
        <v>2870.5040685816</v>
      </c>
      <c r="E129" s="199"/>
      <c r="F129" s="155" t="s">
        <v>105</v>
      </c>
      <c r="G129" s="162">
        <v>0.0165</v>
      </c>
      <c r="H129" s="186">
        <v>0.0065</v>
      </c>
      <c r="I129" s="186"/>
      <c r="J129" s="9"/>
    </row>
    <row r="130" spans="1:9" ht="13.5" customHeight="1">
      <c r="A130" s="185" t="s">
        <v>169</v>
      </c>
      <c r="B130" s="185"/>
      <c r="C130" s="159">
        <v>1</v>
      </c>
      <c r="D130" s="160">
        <f>G133/1</f>
        <v>0.14250000000000002</v>
      </c>
      <c r="E130" s="161">
        <f>C130-D130</f>
        <v>0.8574999999999999</v>
      </c>
      <c r="F130" s="155" t="s">
        <v>106</v>
      </c>
      <c r="G130" s="162">
        <v>0.076</v>
      </c>
      <c r="H130" s="186">
        <v>0.03</v>
      </c>
      <c r="I130" s="186"/>
    </row>
    <row r="131" spans="1:9" ht="13.5" customHeight="1">
      <c r="A131" s="187" t="s">
        <v>170</v>
      </c>
      <c r="B131" s="187"/>
      <c r="C131" s="17">
        <v>1</v>
      </c>
      <c r="D131" s="64">
        <f>H133</f>
        <v>0.0865</v>
      </c>
      <c r="E131" s="158">
        <f>C131-D131</f>
        <v>0.9135</v>
      </c>
      <c r="F131" s="155" t="s">
        <v>23</v>
      </c>
      <c r="G131" s="162">
        <f>I11</f>
        <v>0.05</v>
      </c>
      <c r="H131" s="186">
        <f>I11</f>
        <v>0.05</v>
      </c>
      <c r="I131" s="186"/>
    </row>
    <row r="132" spans="1:9" ht="13.5" customHeight="1">
      <c r="A132" s="188" t="s">
        <v>223</v>
      </c>
      <c r="B132" s="189"/>
      <c r="C132" s="155">
        <v>1</v>
      </c>
      <c r="D132" s="145">
        <v>0.09</v>
      </c>
      <c r="E132" s="146">
        <f>C132-D132</f>
        <v>0.91</v>
      </c>
      <c r="F132" s="155" t="s">
        <v>120</v>
      </c>
      <c r="G132" s="162">
        <v>0</v>
      </c>
      <c r="H132" s="186">
        <v>0</v>
      </c>
      <c r="I132" s="186"/>
    </row>
    <row r="133" spans="1:9" ht="18" customHeight="1">
      <c r="A133" s="140" t="s">
        <v>121</v>
      </c>
      <c r="B133" s="180" t="s">
        <v>224</v>
      </c>
      <c r="C133" s="180"/>
      <c r="D133" s="180"/>
      <c r="E133" s="180"/>
      <c r="F133" s="157" t="s">
        <v>122</v>
      </c>
      <c r="G133" s="163">
        <f>SUM(G129:G132)</f>
        <v>0.14250000000000002</v>
      </c>
      <c r="H133" s="181">
        <f>SUM(H129:I132)</f>
        <v>0.0865</v>
      </c>
      <c r="I133" s="181"/>
    </row>
    <row r="134" spans="1:9" ht="5.1" customHeight="1">
      <c r="A134" s="141"/>
      <c r="B134" s="182"/>
      <c r="C134" s="182"/>
      <c r="D134" s="182"/>
      <c r="E134" s="182"/>
      <c r="F134" s="182"/>
      <c r="G134" s="182"/>
      <c r="H134" s="182"/>
      <c r="I134" s="182"/>
    </row>
    <row r="135" spans="1:9" ht="12">
      <c r="A135" s="183" t="s">
        <v>123</v>
      </c>
      <c r="B135" s="183"/>
      <c r="C135" s="183"/>
      <c r="D135" s="183"/>
      <c r="E135" s="183"/>
      <c r="F135" s="183"/>
      <c r="G135" s="183"/>
      <c r="H135" s="131">
        <f>H124</f>
        <v>0.09469074986316366</v>
      </c>
      <c r="I135" s="132">
        <f>I124</f>
        <v>271.8101827392539</v>
      </c>
    </row>
    <row r="136" ht="5.1" customHeight="1"/>
    <row r="137" spans="1:9" ht="15">
      <c r="A137" s="184" t="s">
        <v>124</v>
      </c>
      <c r="B137" s="184"/>
      <c r="C137" s="184"/>
      <c r="D137" s="184"/>
      <c r="E137" s="184"/>
      <c r="F137" s="184"/>
      <c r="G137" s="184"/>
      <c r="H137" s="184"/>
      <c r="I137" s="184"/>
    </row>
    <row r="138" spans="1:9" ht="15">
      <c r="A138" s="178" t="s">
        <v>33</v>
      </c>
      <c r="B138" s="178"/>
      <c r="C138" s="178"/>
      <c r="D138" s="178"/>
      <c r="E138" s="178"/>
      <c r="F138" s="178"/>
      <c r="G138" s="178"/>
      <c r="H138" s="178"/>
      <c r="I138" s="178"/>
    </row>
    <row r="139" spans="1:9" ht="15" customHeight="1">
      <c r="A139" s="97">
        <v>1</v>
      </c>
      <c r="B139" s="172" t="s">
        <v>175</v>
      </c>
      <c r="C139" s="173"/>
      <c r="D139" s="173"/>
      <c r="E139" s="173"/>
      <c r="F139" s="173"/>
      <c r="G139" s="174"/>
      <c r="H139" s="7">
        <f>I139/$G$156</f>
        <v>0.47431920578073744</v>
      </c>
      <c r="I139" s="98">
        <f>I33</f>
        <v>1490.46</v>
      </c>
    </row>
    <row r="140" spans="1:9" ht="15" customHeight="1">
      <c r="A140" s="97">
        <v>2</v>
      </c>
      <c r="B140" s="172" t="s">
        <v>125</v>
      </c>
      <c r="C140" s="173"/>
      <c r="D140" s="173"/>
      <c r="E140" s="173"/>
      <c r="F140" s="173"/>
      <c r="G140" s="174"/>
      <c r="H140" s="7">
        <f aca="true" t="shared" si="7" ref="H140:H141">I140/$G$156</f>
        <v>0.35226262558441207</v>
      </c>
      <c r="I140" s="98">
        <f>I44+I56+I63+I67</f>
        <v>1106.9198685816002</v>
      </c>
    </row>
    <row r="141" spans="1:9" ht="15" customHeight="1">
      <c r="A141" s="97">
        <v>3</v>
      </c>
      <c r="B141" s="179" t="s">
        <v>176</v>
      </c>
      <c r="C141" s="179"/>
      <c r="D141" s="179"/>
      <c r="E141" s="179"/>
      <c r="F141" s="179"/>
      <c r="G141" s="179"/>
      <c r="H141" s="7">
        <f t="shared" si="7"/>
        <v>0.08691816863485051</v>
      </c>
      <c r="I141" s="98">
        <f>I75</f>
        <v>273.12420000000003</v>
      </c>
    </row>
    <row r="142" spans="1:10" s="120" customFormat="1" ht="15" customHeight="1">
      <c r="A142" s="175" t="s">
        <v>126</v>
      </c>
      <c r="B142" s="176"/>
      <c r="C142" s="176"/>
      <c r="D142" s="176"/>
      <c r="E142" s="176"/>
      <c r="F142" s="176"/>
      <c r="G142" s="177"/>
      <c r="H142" s="131">
        <f>H139+H140+H141</f>
        <v>0.9135</v>
      </c>
      <c r="I142" s="132">
        <f>I139+I140+I141</f>
        <v>2870.5040685816</v>
      </c>
      <c r="J142" s="142"/>
    </row>
    <row r="143" ht="5.1" customHeight="1"/>
    <row r="144" spans="1:9" ht="15">
      <c r="A144" s="178" t="s">
        <v>83</v>
      </c>
      <c r="B144" s="178"/>
      <c r="C144" s="178"/>
      <c r="D144" s="178"/>
      <c r="E144" s="178"/>
      <c r="F144" s="178"/>
      <c r="G144" s="178"/>
      <c r="H144" s="178"/>
      <c r="I144" s="178"/>
    </row>
    <row r="145" spans="1:9" ht="15" customHeight="1">
      <c r="A145" s="97">
        <v>1</v>
      </c>
      <c r="B145" s="172" t="s">
        <v>177</v>
      </c>
      <c r="C145" s="173"/>
      <c r="D145" s="173"/>
      <c r="E145" s="173"/>
      <c r="F145" s="173"/>
      <c r="G145" s="174"/>
      <c r="H145" s="7">
        <f>I145/$G$156</f>
        <v>0</v>
      </c>
      <c r="I145" s="8">
        <f>I95</f>
        <v>0</v>
      </c>
    </row>
    <row r="146" spans="1:9" ht="15" customHeight="1">
      <c r="A146" s="97">
        <v>2</v>
      </c>
      <c r="B146" s="172" t="s">
        <v>178</v>
      </c>
      <c r="C146" s="173"/>
      <c r="D146" s="173"/>
      <c r="E146" s="173"/>
      <c r="F146" s="173"/>
      <c r="G146" s="174"/>
      <c r="H146" s="7">
        <f aca="true" t="shared" si="8" ref="H146:H147">I146/$G$156</f>
        <v>0</v>
      </c>
      <c r="I146" s="8">
        <f>I105</f>
        <v>0</v>
      </c>
    </row>
    <row r="147" spans="1:9" ht="15" customHeight="1">
      <c r="A147" s="97">
        <v>3</v>
      </c>
      <c r="B147" s="172" t="s">
        <v>179</v>
      </c>
      <c r="C147" s="173"/>
      <c r="D147" s="173"/>
      <c r="E147" s="173"/>
      <c r="F147" s="173"/>
      <c r="G147" s="174"/>
      <c r="H147" s="7">
        <f t="shared" si="8"/>
        <v>0</v>
      </c>
      <c r="I147" s="8">
        <f>I109</f>
        <v>0</v>
      </c>
    </row>
    <row r="148" spans="1:9" ht="15" customHeight="1">
      <c r="A148" s="175" t="s">
        <v>127</v>
      </c>
      <c r="B148" s="176"/>
      <c r="C148" s="176"/>
      <c r="D148" s="176"/>
      <c r="E148" s="176"/>
      <c r="F148" s="176"/>
      <c r="G148" s="177"/>
      <c r="H148" s="131">
        <f>H145+H146+H147</f>
        <v>0</v>
      </c>
      <c r="I148" s="132">
        <f>I145+I146+I147</f>
        <v>0</v>
      </c>
    </row>
    <row r="149" ht="5.1" customHeight="1"/>
    <row r="150" spans="1:9" ht="15">
      <c r="A150" s="178" t="s">
        <v>104</v>
      </c>
      <c r="B150" s="178"/>
      <c r="C150" s="178"/>
      <c r="D150" s="178"/>
      <c r="E150" s="178"/>
      <c r="F150" s="178"/>
      <c r="G150" s="178"/>
      <c r="H150" s="178"/>
      <c r="I150" s="178"/>
    </row>
    <row r="151" spans="1:9" ht="15" customHeight="1">
      <c r="A151" s="97">
        <v>1</v>
      </c>
      <c r="B151" s="172" t="s">
        <v>180</v>
      </c>
      <c r="C151" s="173"/>
      <c r="D151" s="173"/>
      <c r="E151" s="173"/>
      <c r="F151" s="173"/>
      <c r="G151" s="174"/>
      <c r="H151" s="7">
        <f>I151/$G$156</f>
        <v>0.08650000000000001</v>
      </c>
      <c r="I151" s="8">
        <f>I124</f>
        <v>271.8101827392539</v>
      </c>
    </row>
    <row r="152" spans="1:11" ht="15" customHeight="1">
      <c r="A152" s="175" t="s">
        <v>128</v>
      </c>
      <c r="B152" s="176"/>
      <c r="C152" s="176"/>
      <c r="D152" s="176"/>
      <c r="E152" s="176"/>
      <c r="F152" s="176"/>
      <c r="G152" s="177"/>
      <c r="H152" s="131">
        <f>H151</f>
        <v>0.08650000000000001</v>
      </c>
      <c r="I152" s="132">
        <f>I124</f>
        <v>271.8101827392539</v>
      </c>
      <c r="K152" s="18"/>
    </row>
    <row r="153" ht="5.1" customHeight="1"/>
    <row r="154" spans="1:9" ht="15">
      <c r="A154" s="164" t="s">
        <v>124</v>
      </c>
      <c r="B154" s="164"/>
      <c r="C154" s="164"/>
      <c r="D154" s="164"/>
      <c r="E154" s="164"/>
      <c r="F154" s="164"/>
      <c r="G154" s="164"/>
      <c r="H154" s="164"/>
      <c r="I154" s="164"/>
    </row>
    <row r="155" spans="1:9" ht="45">
      <c r="A155" s="165" t="s">
        <v>129</v>
      </c>
      <c r="B155" s="165"/>
      <c r="C155" s="165"/>
      <c r="D155" s="165"/>
      <c r="E155" s="165"/>
      <c r="F155" s="165"/>
      <c r="G155" s="95" t="s">
        <v>130</v>
      </c>
      <c r="H155" s="95" t="s">
        <v>131</v>
      </c>
      <c r="I155" s="95" t="s">
        <v>132</v>
      </c>
    </row>
    <row r="156" spans="1:9" ht="11.25" customHeight="1">
      <c r="A156" s="166" t="str">
        <f>D5</f>
        <v>Supervisor (Formação de cozinheiro com função de supervisor)</v>
      </c>
      <c r="B156" s="167"/>
      <c r="C156" s="167"/>
      <c r="D156" s="167"/>
      <c r="E156" s="167"/>
      <c r="F156" s="168"/>
      <c r="G156" s="19">
        <f>I142+I148+I152</f>
        <v>3142.314251320854</v>
      </c>
      <c r="H156" s="95">
        <v>2</v>
      </c>
      <c r="I156" s="19">
        <f>G156*H156</f>
        <v>6284.628502641708</v>
      </c>
    </row>
    <row r="157" spans="1:9" ht="15">
      <c r="A157" s="166"/>
      <c r="B157" s="167"/>
      <c r="C157" s="167"/>
      <c r="D157" s="167"/>
      <c r="E157" s="167"/>
      <c r="F157" s="168"/>
      <c r="G157" s="95"/>
      <c r="H157" s="95"/>
      <c r="I157" s="19"/>
    </row>
    <row r="158" spans="1:10" s="120" customFormat="1" ht="12">
      <c r="A158" s="169" t="s">
        <v>181</v>
      </c>
      <c r="B158" s="170"/>
      <c r="C158" s="170"/>
      <c r="D158" s="170"/>
      <c r="E158" s="170"/>
      <c r="F158" s="170"/>
      <c r="G158" s="170"/>
      <c r="H158" s="171"/>
      <c r="I158" s="143">
        <f>I156+I157</f>
        <v>6284.628502641708</v>
      </c>
      <c r="J158" s="142"/>
    </row>
  </sheetData>
  <mergeCells count="144">
    <mergeCell ref="A158:H158"/>
    <mergeCell ref="D5:F5"/>
    <mergeCell ref="A12:F12"/>
    <mergeCell ref="B32:G32"/>
    <mergeCell ref="B151:G151"/>
    <mergeCell ref="A152:G152"/>
    <mergeCell ref="A154:I154"/>
    <mergeCell ref="A155:F155"/>
    <mergeCell ref="A156:F156"/>
    <mergeCell ref="A157:F157"/>
    <mergeCell ref="A144:I144"/>
    <mergeCell ref="B145:G145"/>
    <mergeCell ref="B146:G146"/>
    <mergeCell ref="B147:G147"/>
    <mergeCell ref="A148:G148"/>
    <mergeCell ref="A150:I150"/>
    <mergeCell ref="A137:I137"/>
    <mergeCell ref="A138:I138"/>
    <mergeCell ref="B139:G139"/>
    <mergeCell ref="B140:G140"/>
    <mergeCell ref="B141:G141"/>
    <mergeCell ref="A142:G142"/>
    <mergeCell ref="A132:B132"/>
    <mergeCell ref="H132:I132"/>
    <mergeCell ref="B133:E133"/>
    <mergeCell ref="H133:I133"/>
    <mergeCell ref="B134:I134"/>
    <mergeCell ref="A135:G135"/>
    <mergeCell ref="A129:B129"/>
    <mergeCell ref="D129:E129"/>
    <mergeCell ref="H129:I129"/>
    <mergeCell ref="A130:B130"/>
    <mergeCell ref="H130:I130"/>
    <mergeCell ref="A131:B131"/>
    <mergeCell ref="H131:I131"/>
    <mergeCell ref="B125:I125"/>
    <mergeCell ref="B126:I126"/>
    <mergeCell ref="A127:I127"/>
    <mergeCell ref="A128:B128"/>
    <mergeCell ref="D128:E128"/>
    <mergeCell ref="H128:I128"/>
    <mergeCell ref="B119:G119"/>
    <mergeCell ref="B120:G120"/>
    <mergeCell ref="B121:G121"/>
    <mergeCell ref="B122:G122"/>
    <mergeCell ref="B123:G123"/>
    <mergeCell ref="A124:G124"/>
    <mergeCell ref="A111:E111"/>
    <mergeCell ref="A112:B112"/>
    <mergeCell ref="A113:B113"/>
    <mergeCell ref="A115:G115"/>
    <mergeCell ref="A117:I117"/>
    <mergeCell ref="B118:G118"/>
    <mergeCell ref="B103:G103"/>
    <mergeCell ref="B104:G104"/>
    <mergeCell ref="A105:G105"/>
    <mergeCell ref="B107:G107"/>
    <mergeCell ref="B108:G108"/>
    <mergeCell ref="A109:G109"/>
    <mergeCell ref="B96:I96"/>
    <mergeCell ref="A98:E98"/>
    <mergeCell ref="A99:B99"/>
    <mergeCell ref="A100:B100"/>
    <mergeCell ref="B101:I101"/>
    <mergeCell ref="B102:G102"/>
    <mergeCell ref="B90:G90"/>
    <mergeCell ref="B91:G91"/>
    <mergeCell ref="B92:G92"/>
    <mergeCell ref="B93:G93"/>
    <mergeCell ref="B94:G94"/>
    <mergeCell ref="A95:G95"/>
    <mergeCell ref="A82:B82"/>
    <mergeCell ref="A83:B83"/>
    <mergeCell ref="A85:G85"/>
    <mergeCell ref="A87:I87"/>
    <mergeCell ref="B88:G88"/>
    <mergeCell ref="B89:G89"/>
    <mergeCell ref="B74:G74"/>
    <mergeCell ref="A75:G75"/>
    <mergeCell ref="A77:I77"/>
    <mergeCell ref="A78:B78"/>
    <mergeCell ref="A79:B79"/>
    <mergeCell ref="A81:I81"/>
    <mergeCell ref="B66:G66"/>
    <mergeCell ref="A67:G67"/>
    <mergeCell ref="A69:G69"/>
    <mergeCell ref="B71:G71"/>
    <mergeCell ref="B72:G72"/>
    <mergeCell ref="B73:G73"/>
    <mergeCell ref="B59:G59"/>
    <mergeCell ref="B60:G60"/>
    <mergeCell ref="B61:G61"/>
    <mergeCell ref="B62:G62"/>
    <mergeCell ref="A63:G63"/>
    <mergeCell ref="B65:G65"/>
    <mergeCell ref="B53:G53"/>
    <mergeCell ref="B54:G54"/>
    <mergeCell ref="B55:G55"/>
    <mergeCell ref="A56:G56"/>
    <mergeCell ref="B57:I57"/>
    <mergeCell ref="B58:I58"/>
    <mergeCell ref="B47:G47"/>
    <mergeCell ref="B48:G48"/>
    <mergeCell ref="B49:G49"/>
    <mergeCell ref="B50:G50"/>
    <mergeCell ref="B51:G51"/>
    <mergeCell ref="B52:G52"/>
    <mergeCell ref="B41:G41"/>
    <mergeCell ref="B42:G42"/>
    <mergeCell ref="B43:G43"/>
    <mergeCell ref="A44:G44"/>
    <mergeCell ref="A45:I45"/>
    <mergeCell ref="A46:I46"/>
    <mergeCell ref="B35:G35"/>
    <mergeCell ref="B36:G36"/>
    <mergeCell ref="B37:G37"/>
    <mergeCell ref="B38:G38"/>
    <mergeCell ref="B39:G39"/>
    <mergeCell ref="B40:G40"/>
    <mergeCell ref="B28:G28"/>
    <mergeCell ref="A29:A30"/>
    <mergeCell ref="B29:G29"/>
    <mergeCell ref="B30:G30"/>
    <mergeCell ref="B31:G31"/>
    <mergeCell ref="A33:G33"/>
    <mergeCell ref="A21:F21"/>
    <mergeCell ref="A22:F22"/>
    <mergeCell ref="A24:I24"/>
    <mergeCell ref="B25:G25"/>
    <mergeCell ref="B26:G26"/>
    <mergeCell ref="B27:G27"/>
    <mergeCell ref="G6:G9"/>
    <mergeCell ref="A10:F10"/>
    <mergeCell ref="A11:F11"/>
    <mergeCell ref="A13:F16"/>
    <mergeCell ref="G13:G16"/>
    <mergeCell ref="A17:F20"/>
    <mergeCell ref="G17:G20"/>
    <mergeCell ref="A1:I1"/>
    <mergeCell ref="A2:B2"/>
    <mergeCell ref="C2:D2"/>
    <mergeCell ref="E2:I2"/>
    <mergeCell ref="A3:B3"/>
    <mergeCell ref="G5:H5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0" r:id="rId3"/>
  <rowBreaks count="2" manualBreakCount="2">
    <brk id="58" max="16383" man="1"/>
    <brk id="110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6"/>
  <sheetViews>
    <sheetView view="pageBreakPreview" zoomScale="130" zoomScaleSheetLayoutView="130" workbookViewId="0" topLeftCell="A117">
      <selection activeCell="A115" sqref="A115:I133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7" width="11.28125" style="4" customWidth="1"/>
    <col min="8" max="8" width="8.71093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231" t="s">
        <v>185</v>
      </c>
      <c r="B1" s="231"/>
      <c r="C1" s="231"/>
      <c r="D1" s="231"/>
      <c r="E1" s="231"/>
      <c r="F1" s="231"/>
      <c r="G1" s="231"/>
      <c r="H1" s="231"/>
      <c r="I1" s="231"/>
      <c r="K1" s="105"/>
      <c r="L1" s="106"/>
      <c r="M1" s="106"/>
      <c r="N1" s="106"/>
    </row>
    <row r="2" spans="1:14" ht="22.5" customHeight="1">
      <c r="A2" s="231" t="s">
        <v>15</v>
      </c>
      <c r="B2" s="231"/>
      <c r="C2" s="232" t="s">
        <v>218</v>
      </c>
      <c r="D2" s="232"/>
      <c r="E2" s="233" t="s">
        <v>245</v>
      </c>
      <c r="F2" s="233"/>
      <c r="G2" s="233"/>
      <c r="H2" s="233"/>
      <c r="I2" s="233"/>
      <c r="K2" s="107"/>
      <c r="L2" s="106"/>
      <c r="M2" s="106"/>
      <c r="N2" s="106"/>
    </row>
    <row r="3" spans="1:14" ht="11.25" customHeight="1">
      <c r="A3" s="231" t="s">
        <v>16</v>
      </c>
      <c r="B3" s="231"/>
      <c r="C3" s="108"/>
      <c r="D3" s="2"/>
      <c r="E3" s="3" t="s">
        <v>17</v>
      </c>
      <c r="F3" s="108"/>
      <c r="G3" s="2"/>
      <c r="H3" s="2"/>
      <c r="I3" s="2"/>
      <c r="K3" s="106"/>
      <c r="L3" s="106"/>
      <c r="M3" s="106"/>
      <c r="N3" s="106"/>
    </row>
    <row r="4" spans="11:14" ht="5.1" customHeight="1">
      <c r="K4" s="106"/>
      <c r="L4" s="106"/>
      <c r="M4" s="106"/>
      <c r="N4" s="106"/>
    </row>
    <row r="5" spans="1:14" ht="18.75" customHeight="1">
      <c r="A5" s="109" t="s">
        <v>186</v>
      </c>
      <c r="B5" s="110"/>
      <c r="C5" s="110"/>
      <c r="D5" s="111" t="s">
        <v>219</v>
      </c>
      <c r="E5" s="102"/>
      <c r="F5" s="102"/>
      <c r="G5" s="234" t="s">
        <v>187</v>
      </c>
      <c r="H5" s="234"/>
      <c r="I5" s="112">
        <v>200</v>
      </c>
      <c r="K5" s="106"/>
      <c r="L5" s="106"/>
      <c r="M5" s="106"/>
      <c r="N5" s="106"/>
    </row>
    <row r="6" spans="1:14" ht="13.5" customHeight="1">
      <c r="A6" s="100" t="s">
        <v>188</v>
      </c>
      <c r="B6" s="113"/>
      <c r="C6" s="114"/>
      <c r="D6" s="115" t="s">
        <v>234</v>
      </c>
      <c r="E6" s="116"/>
      <c r="F6" s="116"/>
      <c r="G6" s="234" t="s">
        <v>18</v>
      </c>
      <c r="H6" s="103" t="s">
        <v>19</v>
      </c>
      <c r="I6" s="80">
        <v>0.2</v>
      </c>
      <c r="K6" s="106"/>
      <c r="L6" s="106"/>
      <c r="M6" s="106"/>
      <c r="N6" s="106"/>
    </row>
    <row r="7" spans="1:14" ht="25.5" customHeight="1">
      <c r="A7" s="115" t="s">
        <v>189</v>
      </c>
      <c r="B7" s="117"/>
      <c r="C7" s="114"/>
      <c r="D7" s="115" t="s">
        <v>190</v>
      </c>
      <c r="E7" s="116"/>
      <c r="F7" s="116"/>
      <c r="G7" s="234"/>
      <c r="H7" s="103" t="s">
        <v>20</v>
      </c>
      <c r="I7" s="81">
        <v>1</v>
      </c>
      <c r="K7" s="106"/>
      <c r="L7" s="106"/>
      <c r="M7" s="106"/>
      <c r="N7" s="106"/>
    </row>
    <row r="8" spans="1:9" ht="14.25" customHeight="1">
      <c r="A8" s="115" t="s">
        <v>191</v>
      </c>
      <c r="B8" s="117"/>
      <c r="C8" s="114"/>
      <c r="D8" s="115" t="s">
        <v>207</v>
      </c>
      <c r="E8" s="116"/>
      <c r="F8" s="116"/>
      <c r="G8" s="234"/>
      <c r="H8" s="103" t="s">
        <v>21</v>
      </c>
      <c r="I8" s="80">
        <v>0.4</v>
      </c>
    </row>
    <row r="9" spans="1:9" ht="24.75" customHeight="1">
      <c r="A9" s="115" t="s">
        <v>192</v>
      </c>
      <c r="B9" s="117"/>
      <c r="C9" s="114"/>
      <c r="D9" s="115" t="s">
        <v>193</v>
      </c>
      <c r="E9" s="116"/>
      <c r="F9" s="116"/>
      <c r="G9" s="234"/>
      <c r="H9" s="103" t="s">
        <v>20</v>
      </c>
      <c r="I9" s="103">
        <v>0</v>
      </c>
    </row>
    <row r="10" spans="1:9" ht="23.25" customHeight="1">
      <c r="A10" s="236" t="s">
        <v>22</v>
      </c>
      <c r="B10" s="237"/>
      <c r="C10" s="237"/>
      <c r="D10" s="237"/>
      <c r="E10" s="237"/>
      <c r="F10" s="237"/>
      <c r="G10" s="103" t="s">
        <v>194</v>
      </c>
      <c r="H10" s="103">
        <v>220</v>
      </c>
      <c r="I10" s="82">
        <v>1087.93</v>
      </c>
    </row>
    <row r="11" spans="1:9" ht="15" customHeight="1">
      <c r="A11" s="194" t="s">
        <v>23</v>
      </c>
      <c r="B11" s="238"/>
      <c r="C11" s="238"/>
      <c r="D11" s="238"/>
      <c r="E11" s="238"/>
      <c r="F11" s="238"/>
      <c r="G11" s="5" t="s">
        <v>24</v>
      </c>
      <c r="H11" s="103" t="s">
        <v>25</v>
      </c>
      <c r="I11" s="83">
        <v>0.05</v>
      </c>
    </row>
    <row r="12" spans="1:9" ht="15" customHeight="1">
      <c r="A12" s="239" t="s">
        <v>208</v>
      </c>
      <c r="B12" s="240"/>
      <c r="C12" s="240"/>
      <c r="D12" s="240"/>
      <c r="E12" s="240"/>
      <c r="F12" s="240"/>
      <c r="G12" s="234" t="s">
        <v>30</v>
      </c>
      <c r="H12" s="103" t="s">
        <v>26</v>
      </c>
      <c r="I12" s="144">
        <v>4.3</v>
      </c>
    </row>
    <row r="13" spans="1:9" ht="15">
      <c r="A13" s="241"/>
      <c r="B13" s="242"/>
      <c r="C13" s="242"/>
      <c r="D13" s="242"/>
      <c r="E13" s="242"/>
      <c r="F13" s="242"/>
      <c r="G13" s="234"/>
      <c r="H13" s="103" t="s">
        <v>27</v>
      </c>
      <c r="I13" s="103">
        <v>22</v>
      </c>
    </row>
    <row r="14" spans="1:9" ht="15">
      <c r="A14" s="241"/>
      <c r="B14" s="242"/>
      <c r="C14" s="242"/>
      <c r="D14" s="242"/>
      <c r="E14" s="242"/>
      <c r="F14" s="242"/>
      <c r="G14" s="234"/>
      <c r="H14" s="103" t="s">
        <v>28</v>
      </c>
      <c r="I14" s="103">
        <v>2</v>
      </c>
    </row>
    <row r="15" spans="1:9" ht="15">
      <c r="A15" s="236"/>
      <c r="B15" s="237"/>
      <c r="C15" s="237"/>
      <c r="D15" s="237"/>
      <c r="E15" s="237"/>
      <c r="F15" s="237"/>
      <c r="G15" s="234"/>
      <c r="H15" s="103" t="s">
        <v>29</v>
      </c>
      <c r="I15" s="80">
        <v>0.06</v>
      </c>
    </row>
    <row r="16" spans="1:9" ht="11.25" customHeight="1">
      <c r="A16" s="193" t="s">
        <v>209</v>
      </c>
      <c r="B16" s="193"/>
      <c r="C16" s="193"/>
      <c r="D16" s="193"/>
      <c r="E16" s="193"/>
      <c r="F16" s="194"/>
      <c r="G16" s="234" t="s">
        <v>30</v>
      </c>
      <c r="H16" s="103" t="s">
        <v>26</v>
      </c>
      <c r="I16" s="84">
        <v>16</v>
      </c>
    </row>
    <row r="17" spans="1:9" ht="11.25" customHeight="1">
      <c r="A17" s="193"/>
      <c r="B17" s="193"/>
      <c r="C17" s="193"/>
      <c r="D17" s="193"/>
      <c r="E17" s="193"/>
      <c r="F17" s="194"/>
      <c r="G17" s="234"/>
      <c r="H17" s="103" t="s">
        <v>27</v>
      </c>
      <c r="I17" s="81">
        <f>I13</f>
        <v>22</v>
      </c>
    </row>
    <row r="18" spans="1:9" ht="11.25" customHeight="1">
      <c r="A18" s="193"/>
      <c r="B18" s="193"/>
      <c r="C18" s="193"/>
      <c r="D18" s="193"/>
      <c r="E18" s="193"/>
      <c r="F18" s="194"/>
      <c r="G18" s="234"/>
      <c r="H18" s="103" t="s">
        <v>165</v>
      </c>
      <c r="I18" s="81">
        <v>1</v>
      </c>
    </row>
    <row r="19" spans="1:9" ht="15">
      <c r="A19" s="193"/>
      <c r="B19" s="193"/>
      <c r="C19" s="193"/>
      <c r="D19" s="193"/>
      <c r="E19" s="193"/>
      <c r="F19" s="194"/>
      <c r="G19" s="234"/>
      <c r="H19" s="103" t="s">
        <v>29</v>
      </c>
      <c r="I19" s="83">
        <v>0.18</v>
      </c>
    </row>
    <row r="20" spans="1:9" ht="15">
      <c r="A20" s="193" t="s">
        <v>210</v>
      </c>
      <c r="B20" s="193"/>
      <c r="C20" s="193"/>
      <c r="D20" s="193"/>
      <c r="E20" s="193"/>
      <c r="F20" s="194"/>
      <c r="G20" s="103" t="s">
        <v>30</v>
      </c>
      <c r="H20" s="103" t="s">
        <v>31</v>
      </c>
      <c r="I20" s="84">
        <v>12.6</v>
      </c>
    </row>
    <row r="21" spans="1:9" ht="15">
      <c r="A21" s="193" t="s">
        <v>32</v>
      </c>
      <c r="B21" s="193"/>
      <c r="C21" s="193"/>
      <c r="D21" s="193"/>
      <c r="E21" s="193"/>
      <c r="F21" s="194"/>
      <c r="G21" s="103"/>
      <c r="H21" s="103" t="s">
        <v>25</v>
      </c>
      <c r="I21" s="83">
        <v>0.2</v>
      </c>
    </row>
    <row r="22" ht="5.1" customHeight="1"/>
    <row r="23" spans="1:9" ht="17.25" customHeight="1">
      <c r="A23" s="178" t="s">
        <v>33</v>
      </c>
      <c r="B23" s="178"/>
      <c r="C23" s="178"/>
      <c r="D23" s="178"/>
      <c r="E23" s="178"/>
      <c r="F23" s="178"/>
      <c r="G23" s="178"/>
      <c r="H23" s="178"/>
      <c r="I23" s="178"/>
    </row>
    <row r="24" spans="1:9" ht="33.75">
      <c r="A24" s="6" t="s">
        <v>34</v>
      </c>
      <c r="B24" s="206" t="s">
        <v>35</v>
      </c>
      <c r="C24" s="207"/>
      <c r="D24" s="207"/>
      <c r="E24" s="207"/>
      <c r="F24" s="207"/>
      <c r="G24" s="208"/>
      <c r="H24" s="6" t="s">
        <v>36</v>
      </c>
      <c r="I24" s="6" t="s">
        <v>37</v>
      </c>
    </row>
    <row r="25" spans="1:9" ht="15" customHeight="1">
      <c r="A25" s="97">
        <v>1</v>
      </c>
      <c r="B25" s="172" t="s">
        <v>38</v>
      </c>
      <c r="C25" s="173"/>
      <c r="D25" s="173"/>
      <c r="E25" s="173"/>
      <c r="F25" s="173"/>
      <c r="G25" s="174"/>
      <c r="H25" s="7">
        <f>I25/$I$31</f>
        <v>0.8196721311475409</v>
      </c>
      <c r="I25" s="8">
        <f>I10/H10*I5</f>
        <v>989.0272727272728</v>
      </c>
    </row>
    <row r="26" spans="1:10" ht="15" customHeight="1">
      <c r="A26" s="97">
        <v>2</v>
      </c>
      <c r="B26" s="172" t="s">
        <v>195</v>
      </c>
      <c r="C26" s="173"/>
      <c r="D26" s="173"/>
      <c r="E26" s="173"/>
      <c r="F26" s="173"/>
      <c r="G26" s="174"/>
      <c r="H26" s="7">
        <f aca="true" t="shared" si="0" ref="H26:H30">I26/$I$31</f>
        <v>0</v>
      </c>
      <c r="I26" s="99">
        <v>0</v>
      </c>
      <c r="J26" s="9"/>
    </row>
    <row r="27" spans="1:9" ht="15" customHeight="1">
      <c r="A27" s="97">
        <v>3</v>
      </c>
      <c r="B27" s="172" t="s">
        <v>196</v>
      </c>
      <c r="C27" s="173"/>
      <c r="D27" s="173"/>
      <c r="E27" s="173"/>
      <c r="F27" s="173"/>
      <c r="G27" s="174"/>
      <c r="H27" s="7">
        <f t="shared" si="0"/>
        <v>0</v>
      </c>
      <c r="I27" s="8">
        <v>0</v>
      </c>
    </row>
    <row r="28" spans="1:9" ht="15" customHeight="1">
      <c r="A28" s="226">
        <v>4</v>
      </c>
      <c r="B28" s="179" t="s">
        <v>211</v>
      </c>
      <c r="C28" s="179"/>
      <c r="D28" s="179"/>
      <c r="E28" s="179"/>
      <c r="F28" s="179"/>
      <c r="G28" s="179"/>
      <c r="H28" s="7">
        <f t="shared" si="0"/>
        <v>0.180327868852459</v>
      </c>
      <c r="I28" s="8">
        <f>I6*I7*I10</f>
        <v>217.586</v>
      </c>
    </row>
    <row r="29" spans="1:9" ht="15" customHeight="1">
      <c r="A29" s="227"/>
      <c r="B29" s="228" t="s">
        <v>212</v>
      </c>
      <c r="C29" s="229"/>
      <c r="D29" s="229"/>
      <c r="E29" s="229"/>
      <c r="F29" s="229"/>
      <c r="G29" s="230"/>
      <c r="H29" s="7">
        <f t="shared" si="0"/>
        <v>0</v>
      </c>
      <c r="I29" s="8">
        <f>(I8*I10*I9)</f>
        <v>0</v>
      </c>
    </row>
    <row r="30" spans="1:9" ht="15" customHeight="1">
      <c r="A30" s="97">
        <v>5</v>
      </c>
      <c r="B30" s="172" t="s">
        <v>32</v>
      </c>
      <c r="C30" s="173"/>
      <c r="D30" s="173"/>
      <c r="E30" s="173"/>
      <c r="F30" s="173"/>
      <c r="G30" s="174"/>
      <c r="H30" s="7">
        <f t="shared" si="0"/>
        <v>0</v>
      </c>
      <c r="I30" s="8">
        <v>0</v>
      </c>
    </row>
    <row r="31" spans="1:10" s="120" customFormat="1" ht="15" customHeight="1">
      <c r="A31" s="200" t="s">
        <v>39</v>
      </c>
      <c r="B31" s="201"/>
      <c r="C31" s="201"/>
      <c r="D31" s="201"/>
      <c r="E31" s="201"/>
      <c r="F31" s="201"/>
      <c r="G31" s="202"/>
      <c r="H31" s="65">
        <f>SUM(H25:H30)</f>
        <v>0.9999999999999999</v>
      </c>
      <c r="I31" s="139">
        <f>SUM(I25:I30)</f>
        <v>1206.613272727273</v>
      </c>
      <c r="J31" s="119"/>
    </row>
    <row r="32" ht="5.1" customHeight="1"/>
    <row r="33" spans="1:9" ht="33.75" customHeight="1">
      <c r="A33" s="6" t="s">
        <v>40</v>
      </c>
      <c r="B33" s="206" t="s">
        <v>41</v>
      </c>
      <c r="C33" s="207"/>
      <c r="D33" s="207"/>
      <c r="E33" s="207"/>
      <c r="F33" s="207"/>
      <c r="G33" s="208"/>
      <c r="H33" s="6" t="s">
        <v>36</v>
      </c>
      <c r="I33" s="6" t="s">
        <v>37</v>
      </c>
    </row>
    <row r="34" spans="1:9" ht="15" customHeight="1">
      <c r="A34" s="97">
        <v>1</v>
      </c>
      <c r="B34" s="172" t="s">
        <v>197</v>
      </c>
      <c r="C34" s="173"/>
      <c r="D34" s="173"/>
      <c r="E34" s="173"/>
      <c r="F34" s="173"/>
      <c r="G34" s="174"/>
      <c r="H34" s="7">
        <v>0.2</v>
      </c>
      <c r="I34" s="8">
        <f>$I$31*H34</f>
        <v>241.3226545454546</v>
      </c>
    </row>
    <row r="35" spans="1:9" ht="15" customHeight="1">
      <c r="A35" s="97">
        <v>2</v>
      </c>
      <c r="B35" s="172" t="s">
        <v>198</v>
      </c>
      <c r="C35" s="173"/>
      <c r="D35" s="173"/>
      <c r="E35" s="173"/>
      <c r="F35" s="173"/>
      <c r="G35" s="174"/>
      <c r="H35" s="7">
        <v>0.015</v>
      </c>
      <c r="I35" s="8">
        <f aca="true" t="shared" si="1" ref="I35:I41">$I$31*H35</f>
        <v>18.099199090909092</v>
      </c>
    </row>
    <row r="36" spans="1:9" ht="15" customHeight="1">
      <c r="A36" s="97">
        <v>3</v>
      </c>
      <c r="B36" s="172" t="s">
        <v>199</v>
      </c>
      <c r="C36" s="173"/>
      <c r="D36" s="173"/>
      <c r="E36" s="173"/>
      <c r="F36" s="173"/>
      <c r="G36" s="174"/>
      <c r="H36" s="7">
        <v>0.01</v>
      </c>
      <c r="I36" s="8">
        <f t="shared" si="1"/>
        <v>12.06613272727273</v>
      </c>
    </row>
    <row r="37" spans="1:9" ht="15" customHeight="1">
      <c r="A37" s="97">
        <v>4</v>
      </c>
      <c r="B37" s="172" t="s">
        <v>200</v>
      </c>
      <c r="C37" s="173"/>
      <c r="D37" s="173"/>
      <c r="E37" s="173"/>
      <c r="F37" s="173"/>
      <c r="G37" s="174"/>
      <c r="H37" s="7">
        <v>0.002</v>
      </c>
      <c r="I37" s="8">
        <f>$I$31*H37</f>
        <v>2.413226545454546</v>
      </c>
    </row>
    <row r="38" spans="1:9" ht="15" customHeight="1">
      <c r="A38" s="97">
        <v>5</v>
      </c>
      <c r="B38" s="172" t="s">
        <v>201</v>
      </c>
      <c r="C38" s="173"/>
      <c r="D38" s="173"/>
      <c r="E38" s="173"/>
      <c r="F38" s="173"/>
      <c r="G38" s="174"/>
      <c r="H38" s="7">
        <v>0.025</v>
      </c>
      <c r="I38" s="8">
        <f t="shared" si="1"/>
        <v>30.165331818181826</v>
      </c>
    </row>
    <row r="39" spans="1:9" ht="15" customHeight="1">
      <c r="A39" s="97">
        <v>6</v>
      </c>
      <c r="B39" s="172" t="s">
        <v>202</v>
      </c>
      <c r="C39" s="173"/>
      <c r="D39" s="173"/>
      <c r="E39" s="173"/>
      <c r="F39" s="173"/>
      <c r="G39" s="174"/>
      <c r="H39" s="7">
        <v>0.08</v>
      </c>
      <c r="I39" s="8">
        <f>$I$31*H39</f>
        <v>96.52906181818184</v>
      </c>
    </row>
    <row r="40" spans="1:9" ht="15" customHeight="1">
      <c r="A40" s="97">
        <v>7</v>
      </c>
      <c r="B40" s="172" t="s">
        <v>203</v>
      </c>
      <c r="C40" s="173"/>
      <c r="D40" s="173"/>
      <c r="E40" s="173"/>
      <c r="F40" s="173"/>
      <c r="G40" s="174"/>
      <c r="H40" s="7">
        <v>0.03</v>
      </c>
      <c r="I40" s="8">
        <f t="shared" si="1"/>
        <v>36.198398181818185</v>
      </c>
    </row>
    <row r="41" spans="1:9" ht="15" customHeight="1">
      <c r="A41" s="97">
        <v>8</v>
      </c>
      <c r="B41" s="172" t="s">
        <v>204</v>
      </c>
      <c r="C41" s="173"/>
      <c r="D41" s="173"/>
      <c r="E41" s="173"/>
      <c r="F41" s="173"/>
      <c r="G41" s="174"/>
      <c r="H41" s="7">
        <v>0.006</v>
      </c>
      <c r="I41" s="8">
        <f t="shared" si="1"/>
        <v>7.239679636363638</v>
      </c>
    </row>
    <row r="42" spans="1:10" s="120" customFormat="1" ht="15" customHeight="1">
      <c r="A42" s="200" t="s">
        <v>42</v>
      </c>
      <c r="B42" s="201"/>
      <c r="C42" s="201"/>
      <c r="D42" s="201"/>
      <c r="E42" s="201"/>
      <c r="F42" s="201"/>
      <c r="G42" s="202"/>
      <c r="H42" s="65">
        <f>SUM(H34:H41)</f>
        <v>0.3680000000000001</v>
      </c>
      <c r="I42" s="139">
        <f>I34+I35+I36+I37+I38+I39+I40+I41</f>
        <v>444.03368436363644</v>
      </c>
      <c r="J42" s="119"/>
    </row>
    <row r="43" spans="1:9" ht="15" customHeight="1">
      <c r="A43" s="225" t="s">
        <v>43</v>
      </c>
      <c r="B43" s="225"/>
      <c r="C43" s="225"/>
      <c r="D43" s="225"/>
      <c r="E43" s="225"/>
      <c r="F43" s="225"/>
      <c r="G43" s="225"/>
      <c r="H43" s="225"/>
      <c r="I43" s="225"/>
    </row>
    <row r="44" spans="1:16" ht="30.75" customHeight="1">
      <c r="A44" s="235" t="s">
        <v>222</v>
      </c>
      <c r="B44" s="235"/>
      <c r="C44" s="235"/>
      <c r="D44" s="235"/>
      <c r="E44" s="235"/>
      <c r="F44" s="235"/>
      <c r="G44" s="235"/>
      <c r="H44" s="235"/>
      <c r="I44" s="235"/>
      <c r="J44"/>
      <c r="K44"/>
      <c r="L44"/>
      <c r="M44"/>
      <c r="N44"/>
      <c r="O44"/>
      <c r="P44"/>
    </row>
    <row r="45" spans="1:9" ht="33.75" customHeight="1">
      <c r="A45" s="6" t="s">
        <v>44</v>
      </c>
      <c r="B45" s="206" t="s">
        <v>45</v>
      </c>
      <c r="C45" s="207"/>
      <c r="D45" s="207"/>
      <c r="E45" s="207"/>
      <c r="F45" s="207"/>
      <c r="G45" s="208"/>
      <c r="H45" s="6" t="s">
        <v>36</v>
      </c>
      <c r="I45" s="6" t="s">
        <v>37</v>
      </c>
    </row>
    <row r="46" spans="1:9" ht="15" customHeight="1">
      <c r="A46" s="97">
        <v>1</v>
      </c>
      <c r="B46" s="172" t="s">
        <v>46</v>
      </c>
      <c r="C46" s="173"/>
      <c r="D46" s="173"/>
      <c r="E46" s="173"/>
      <c r="F46" s="173"/>
      <c r="G46" s="174"/>
      <c r="H46" s="7">
        <v>0.1111</v>
      </c>
      <c r="I46" s="8">
        <f>$I$31*H46</f>
        <v>134.05473460000002</v>
      </c>
    </row>
    <row r="47" spans="1:9" ht="15" customHeight="1">
      <c r="A47" s="97">
        <v>2</v>
      </c>
      <c r="B47" s="172" t="s">
        <v>47</v>
      </c>
      <c r="C47" s="173"/>
      <c r="D47" s="173"/>
      <c r="E47" s="173"/>
      <c r="F47" s="173"/>
      <c r="G47" s="174"/>
      <c r="H47" s="7">
        <v>0.02047</v>
      </c>
      <c r="I47" s="8">
        <f>$I$31*H47</f>
        <v>24.699373692727274</v>
      </c>
    </row>
    <row r="48" spans="1:9" ht="15" customHeight="1">
      <c r="A48" s="97">
        <v>3</v>
      </c>
      <c r="B48" s="172" t="s">
        <v>50</v>
      </c>
      <c r="C48" s="173"/>
      <c r="D48" s="173"/>
      <c r="E48" s="173"/>
      <c r="F48" s="173"/>
      <c r="G48" s="174"/>
      <c r="H48" s="7">
        <v>0.012123</v>
      </c>
      <c r="I48" s="8">
        <f aca="true" t="shared" si="2" ref="I48:I52">$I$31*H48</f>
        <v>14.62777270527273</v>
      </c>
    </row>
    <row r="49" spans="1:9" ht="15" customHeight="1">
      <c r="A49" s="97">
        <v>4</v>
      </c>
      <c r="B49" s="172" t="s">
        <v>48</v>
      </c>
      <c r="C49" s="173"/>
      <c r="D49" s="173"/>
      <c r="E49" s="173"/>
      <c r="F49" s="173"/>
      <c r="G49" s="174"/>
      <c r="H49" s="7">
        <v>0.011436</v>
      </c>
      <c r="I49" s="8">
        <f>$I$31*H49</f>
        <v>13.798829386909093</v>
      </c>
    </row>
    <row r="50" spans="1:9" ht="15" customHeight="1">
      <c r="A50" s="97">
        <v>5</v>
      </c>
      <c r="B50" s="172" t="s">
        <v>49</v>
      </c>
      <c r="C50" s="173"/>
      <c r="D50" s="173"/>
      <c r="E50" s="173"/>
      <c r="F50" s="173"/>
      <c r="G50" s="174"/>
      <c r="H50" s="7">
        <v>0.000174</v>
      </c>
      <c r="I50" s="8">
        <f t="shared" si="2"/>
        <v>0.2099507094545455</v>
      </c>
    </row>
    <row r="51" spans="1:9" ht="15" customHeight="1">
      <c r="A51" s="97">
        <v>6</v>
      </c>
      <c r="B51" s="172" t="s">
        <v>51</v>
      </c>
      <c r="C51" s="173"/>
      <c r="D51" s="173"/>
      <c r="E51" s="173"/>
      <c r="F51" s="173"/>
      <c r="G51" s="174"/>
      <c r="H51" s="7">
        <v>0.000442</v>
      </c>
      <c r="I51" s="8">
        <f t="shared" si="2"/>
        <v>0.5333230665454547</v>
      </c>
    </row>
    <row r="52" spans="1:9" ht="15" customHeight="1">
      <c r="A52" s="97">
        <v>7</v>
      </c>
      <c r="B52" s="172" t="s">
        <v>52</v>
      </c>
      <c r="C52" s="173"/>
      <c r="D52" s="173"/>
      <c r="E52" s="173"/>
      <c r="F52" s="173"/>
      <c r="G52" s="174"/>
      <c r="H52" s="7">
        <v>0.000185</v>
      </c>
      <c r="I52" s="8">
        <f t="shared" si="2"/>
        <v>0.2232234554545455</v>
      </c>
    </row>
    <row r="53" spans="1:9" ht="15" customHeight="1">
      <c r="A53" s="97">
        <v>8</v>
      </c>
      <c r="B53" s="172" t="s">
        <v>53</v>
      </c>
      <c r="C53" s="173"/>
      <c r="D53" s="173"/>
      <c r="E53" s="173"/>
      <c r="F53" s="173"/>
      <c r="G53" s="174"/>
      <c r="H53" s="7">
        <v>0.09079</v>
      </c>
      <c r="I53" s="8">
        <f>$I$31*H53</f>
        <v>109.5484190309091</v>
      </c>
    </row>
    <row r="54" spans="1:10" s="120" customFormat="1" ht="15" customHeight="1">
      <c r="A54" s="200" t="s">
        <v>54</v>
      </c>
      <c r="B54" s="201"/>
      <c r="C54" s="201"/>
      <c r="D54" s="201"/>
      <c r="E54" s="201"/>
      <c r="F54" s="201"/>
      <c r="G54" s="202"/>
      <c r="H54" s="65">
        <f>SUM(H46:H53)</f>
        <v>0.24672</v>
      </c>
      <c r="I54" s="139">
        <f>I46+I47+I48+I49+I50+I51+I52+I53</f>
        <v>297.6956266472728</v>
      </c>
      <c r="J54" s="119"/>
    </row>
    <row r="55" spans="1:9" ht="11.25" customHeight="1">
      <c r="A55" s="67" t="s">
        <v>55</v>
      </c>
      <c r="B55" s="203" t="s">
        <v>56</v>
      </c>
      <c r="C55" s="203"/>
      <c r="D55" s="203"/>
      <c r="E55" s="203"/>
      <c r="F55" s="203"/>
      <c r="G55" s="203"/>
      <c r="H55" s="203"/>
      <c r="I55" s="203"/>
    </row>
    <row r="56" spans="1:9" ht="15" customHeight="1">
      <c r="A56" s="67" t="s">
        <v>57</v>
      </c>
      <c r="B56" s="224" t="s">
        <v>58</v>
      </c>
      <c r="C56" s="224"/>
      <c r="D56" s="224"/>
      <c r="E56" s="224"/>
      <c r="F56" s="224"/>
      <c r="G56" s="224"/>
      <c r="H56" s="224"/>
      <c r="I56" s="224"/>
    </row>
    <row r="57" spans="1:9" ht="33.75" customHeight="1">
      <c r="A57" s="6" t="s">
        <v>59</v>
      </c>
      <c r="B57" s="206" t="s">
        <v>60</v>
      </c>
      <c r="C57" s="207"/>
      <c r="D57" s="207"/>
      <c r="E57" s="207"/>
      <c r="F57" s="207"/>
      <c r="G57" s="208"/>
      <c r="H57" s="6" t="s">
        <v>36</v>
      </c>
      <c r="I57" s="6" t="s">
        <v>37</v>
      </c>
    </row>
    <row r="58" spans="1:9" ht="15" customHeight="1">
      <c r="A58" s="97">
        <v>1</v>
      </c>
      <c r="B58" s="172" t="s">
        <v>61</v>
      </c>
      <c r="C58" s="173"/>
      <c r="D58" s="173"/>
      <c r="E58" s="173"/>
      <c r="F58" s="173"/>
      <c r="G58" s="174"/>
      <c r="H58" s="7">
        <v>0.023627</v>
      </c>
      <c r="I58" s="8">
        <f>$I$31*H58</f>
        <v>28.508651794727275</v>
      </c>
    </row>
    <row r="59" spans="1:9" ht="15" customHeight="1">
      <c r="A59" s="97">
        <v>2</v>
      </c>
      <c r="B59" s="172" t="s">
        <v>62</v>
      </c>
      <c r="C59" s="173"/>
      <c r="D59" s="173"/>
      <c r="E59" s="173"/>
      <c r="F59" s="173"/>
      <c r="G59" s="174"/>
      <c r="H59" s="7">
        <v>0.001717</v>
      </c>
      <c r="I59" s="8">
        <f aca="true" t="shared" si="3" ref="I59:I60">$I$31*H59</f>
        <v>2.0717549892727276</v>
      </c>
    </row>
    <row r="60" spans="1:9" ht="15" customHeight="1">
      <c r="A60" s="97">
        <v>3</v>
      </c>
      <c r="B60" s="172" t="s">
        <v>63</v>
      </c>
      <c r="C60" s="173"/>
      <c r="D60" s="173"/>
      <c r="E60" s="173"/>
      <c r="F60" s="173"/>
      <c r="G60" s="174"/>
      <c r="H60" s="7">
        <v>0.011813</v>
      </c>
      <c r="I60" s="8">
        <f t="shared" si="3"/>
        <v>14.253722590727277</v>
      </c>
    </row>
    <row r="61" spans="1:10" s="120" customFormat="1" ht="15" customHeight="1">
      <c r="A61" s="200" t="s">
        <v>64</v>
      </c>
      <c r="B61" s="201"/>
      <c r="C61" s="201"/>
      <c r="D61" s="201"/>
      <c r="E61" s="201"/>
      <c r="F61" s="201"/>
      <c r="G61" s="202"/>
      <c r="H61" s="65">
        <f>SUM(H58:H60)</f>
        <v>0.037156999999999996</v>
      </c>
      <c r="I61" s="139">
        <f>I58+I59+I60</f>
        <v>44.834129374727276</v>
      </c>
      <c r="J61" s="119"/>
    </row>
    <row r="62" ht="5.1" customHeight="1"/>
    <row r="63" spans="1:9" ht="33.75">
      <c r="A63" s="6" t="s">
        <v>65</v>
      </c>
      <c r="B63" s="206" t="s">
        <v>66</v>
      </c>
      <c r="C63" s="207"/>
      <c r="D63" s="207"/>
      <c r="E63" s="207"/>
      <c r="F63" s="207"/>
      <c r="G63" s="208"/>
      <c r="H63" s="6" t="s">
        <v>36</v>
      </c>
      <c r="I63" s="6" t="s">
        <v>37</v>
      </c>
    </row>
    <row r="64" spans="1:9" ht="15" customHeight="1">
      <c r="A64" s="97">
        <v>1</v>
      </c>
      <c r="B64" s="172" t="s">
        <v>67</v>
      </c>
      <c r="C64" s="173"/>
      <c r="D64" s="173"/>
      <c r="E64" s="173"/>
      <c r="F64" s="173"/>
      <c r="G64" s="174"/>
      <c r="H64" s="7">
        <f>(H42*H54)</f>
        <v>0.09079296000000002</v>
      </c>
      <c r="I64" s="8">
        <f>$I$31*H64</f>
        <v>109.55199060619641</v>
      </c>
    </row>
    <row r="65" spans="1:11" s="120" customFormat="1" ht="15" customHeight="1">
      <c r="A65" s="200" t="s">
        <v>68</v>
      </c>
      <c r="B65" s="201"/>
      <c r="C65" s="201"/>
      <c r="D65" s="201"/>
      <c r="E65" s="201"/>
      <c r="F65" s="201"/>
      <c r="G65" s="202"/>
      <c r="H65" s="65">
        <f>SUM(H64:H64)</f>
        <v>0.09079296000000002</v>
      </c>
      <c r="I65" s="139">
        <f>I64</f>
        <v>109.55199060619641</v>
      </c>
      <c r="J65" s="119"/>
      <c r="K65" s="121"/>
    </row>
    <row r="66" ht="5.1" customHeight="1">
      <c r="J66" s="10"/>
    </row>
    <row r="67" spans="1:10" s="120" customFormat="1" ht="12">
      <c r="A67" s="223" t="s">
        <v>69</v>
      </c>
      <c r="B67" s="223"/>
      <c r="C67" s="223"/>
      <c r="D67" s="223"/>
      <c r="E67" s="223"/>
      <c r="F67" s="223"/>
      <c r="G67" s="223"/>
      <c r="H67" s="122">
        <f>H42+H54+H61+H65</f>
        <v>0.7426699600000002</v>
      </c>
      <c r="I67" s="123">
        <f>I42+I54+I61+I65</f>
        <v>896.1154309918329</v>
      </c>
      <c r="J67" s="119"/>
    </row>
    <row r="68" ht="5.1" customHeight="1"/>
    <row r="69" spans="1:9" ht="33.75">
      <c r="A69" s="6" t="s">
        <v>70</v>
      </c>
      <c r="B69" s="206" t="s">
        <v>71</v>
      </c>
      <c r="C69" s="207"/>
      <c r="D69" s="207"/>
      <c r="E69" s="207"/>
      <c r="F69" s="207"/>
      <c r="G69" s="208"/>
      <c r="H69" s="6" t="s">
        <v>36</v>
      </c>
      <c r="I69" s="6" t="s">
        <v>37</v>
      </c>
    </row>
    <row r="70" spans="1:9" ht="15" customHeight="1">
      <c r="A70" s="104">
        <v>1</v>
      </c>
      <c r="B70" s="172" t="s">
        <v>213</v>
      </c>
      <c r="C70" s="173"/>
      <c r="D70" s="173"/>
      <c r="E70" s="173"/>
      <c r="F70" s="173"/>
      <c r="G70" s="174"/>
      <c r="H70" s="7">
        <f>I70/$I$31</f>
        <v>0.23921500494321216</v>
      </c>
      <c r="I70" s="8">
        <f>I81</f>
        <v>288.64</v>
      </c>
    </row>
    <row r="71" spans="1:9" ht="15" customHeight="1">
      <c r="A71" s="104">
        <v>2</v>
      </c>
      <c r="B71" s="172" t="s">
        <v>214</v>
      </c>
      <c r="C71" s="173"/>
      <c r="D71" s="173"/>
      <c r="E71" s="173"/>
      <c r="F71" s="173"/>
      <c r="G71" s="174"/>
      <c r="H71" s="7">
        <f>I71/$I$31</f>
        <v>0.10762219061526525</v>
      </c>
      <c r="I71" s="8">
        <f>I77</f>
        <v>129.8583636363636</v>
      </c>
    </row>
    <row r="72" spans="1:9" ht="15" customHeight="1">
      <c r="A72" s="97">
        <v>3</v>
      </c>
      <c r="B72" s="172" t="s">
        <v>215</v>
      </c>
      <c r="C72" s="173"/>
      <c r="D72" s="173"/>
      <c r="E72" s="173"/>
      <c r="F72" s="173"/>
      <c r="G72" s="174"/>
      <c r="H72" s="7">
        <f>I72/$I$31</f>
        <v>0.010442451019555408</v>
      </c>
      <c r="I72" s="8">
        <f>I20</f>
        <v>12.6</v>
      </c>
    </row>
    <row r="73" spans="1:10" ht="15" customHeight="1">
      <c r="A73" s="200" t="s">
        <v>72</v>
      </c>
      <c r="B73" s="201"/>
      <c r="C73" s="201"/>
      <c r="D73" s="201"/>
      <c r="E73" s="201"/>
      <c r="F73" s="201"/>
      <c r="G73" s="202"/>
      <c r="H73" s="65">
        <f>H70+H71+H72</f>
        <v>0.35727964657803285</v>
      </c>
      <c r="I73" s="139">
        <f>I70+I71+I72</f>
        <v>431.0983636363636</v>
      </c>
      <c r="J73" s="9"/>
    </row>
    <row r="74" spans="1:9" ht="5.1" customHeight="1">
      <c r="A74" s="124"/>
      <c r="B74" s="124"/>
      <c r="C74" s="124"/>
      <c r="D74" s="124"/>
      <c r="E74" s="124"/>
      <c r="F74" s="124"/>
      <c r="G74" s="124"/>
      <c r="H74" s="125"/>
      <c r="I74" s="126"/>
    </row>
    <row r="75" spans="1:9" ht="15" customHeight="1">
      <c r="A75" s="221" t="s">
        <v>73</v>
      </c>
      <c r="B75" s="221"/>
      <c r="C75" s="221"/>
      <c r="D75" s="221"/>
      <c r="E75" s="221"/>
      <c r="F75" s="221"/>
      <c r="G75" s="221"/>
      <c r="H75" s="221"/>
      <c r="I75" s="221"/>
    </row>
    <row r="76" spans="1:9" ht="24" customHeight="1">
      <c r="A76" s="193" t="s">
        <v>74</v>
      </c>
      <c r="B76" s="193"/>
      <c r="C76" s="97" t="s">
        <v>75</v>
      </c>
      <c r="D76" s="97" t="s">
        <v>76</v>
      </c>
      <c r="E76" s="97" t="s">
        <v>77</v>
      </c>
      <c r="F76" s="97" t="s">
        <v>78</v>
      </c>
      <c r="G76" s="97" t="s">
        <v>79</v>
      </c>
      <c r="H76" s="7" t="s">
        <v>80</v>
      </c>
      <c r="I76" s="8" t="s">
        <v>81</v>
      </c>
    </row>
    <row r="77" spans="1:9" ht="15" customHeight="1">
      <c r="A77" s="222">
        <f>I12</f>
        <v>4.3</v>
      </c>
      <c r="B77" s="193"/>
      <c r="C77" s="97">
        <f>I13</f>
        <v>22</v>
      </c>
      <c r="D77" s="97">
        <f>I14</f>
        <v>2</v>
      </c>
      <c r="E77" s="101">
        <f>A77*C77*D77</f>
        <v>189.2</v>
      </c>
      <c r="F77" s="101">
        <f>I25</f>
        <v>989.0272727272728</v>
      </c>
      <c r="G77" s="11">
        <f>I15</f>
        <v>0.06</v>
      </c>
      <c r="H77" s="101">
        <f>F77*G77</f>
        <v>59.34163636363637</v>
      </c>
      <c r="I77" s="8">
        <f>E77-H77</f>
        <v>129.8583636363636</v>
      </c>
    </row>
    <row r="78" spans="1:9" ht="5.1" customHeight="1">
      <c r="A78" s="127"/>
      <c r="B78" s="127"/>
      <c r="C78" s="127"/>
      <c r="D78" s="127"/>
      <c r="E78" s="128"/>
      <c r="F78" s="128"/>
      <c r="G78" s="129"/>
      <c r="H78" s="128"/>
      <c r="I78" s="130"/>
    </row>
    <row r="79" spans="1:9" ht="15" customHeight="1">
      <c r="A79" s="221" t="s">
        <v>82</v>
      </c>
      <c r="B79" s="221"/>
      <c r="C79" s="221"/>
      <c r="D79" s="221"/>
      <c r="E79" s="221"/>
      <c r="F79" s="221"/>
      <c r="G79" s="221"/>
      <c r="H79" s="221"/>
      <c r="I79" s="221"/>
    </row>
    <row r="80" spans="1:9" ht="23.25" customHeight="1">
      <c r="A80" s="193" t="s">
        <v>74</v>
      </c>
      <c r="B80" s="193"/>
      <c r="C80" s="97" t="s">
        <v>166</v>
      </c>
      <c r="D80" s="97" t="s">
        <v>76</v>
      </c>
      <c r="E80" s="97" t="s">
        <v>77</v>
      </c>
      <c r="F80" s="97" t="s">
        <v>78</v>
      </c>
      <c r="G80" s="97" t="s">
        <v>79</v>
      </c>
      <c r="H80" s="7" t="str">
        <f>H76</f>
        <v>Valor desconto</v>
      </c>
      <c r="I80" s="8" t="s">
        <v>81</v>
      </c>
    </row>
    <row r="81" spans="1:9" ht="15" customHeight="1">
      <c r="A81" s="217">
        <f>I16</f>
        <v>16</v>
      </c>
      <c r="B81" s="217"/>
      <c r="C81" s="12">
        <f>I17</f>
        <v>22</v>
      </c>
      <c r="D81" s="97">
        <f>I18</f>
        <v>1</v>
      </c>
      <c r="E81" s="101">
        <f>A81*C81*D81</f>
        <v>352</v>
      </c>
      <c r="F81" s="101">
        <f>E81</f>
        <v>352</v>
      </c>
      <c r="G81" s="96">
        <f>I19</f>
        <v>0.18</v>
      </c>
      <c r="H81" s="101">
        <f>F81*G81</f>
        <v>63.36</v>
      </c>
      <c r="I81" s="8">
        <f>E81-H81</f>
        <v>288.64</v>
      </c>
    </row>
    <row r="82" ht="5.1" customHeight="1"/>
    <row r="83" spans="1:12" ht="12" customHeight="1">
      <c r="A83" s="183" t="s">
        <v>167</v>
      </c>
      <c r="B83" s="183"/>
      <c r="C83" s="183"/>
      <c r="D83" s="183"/>
      <c r="E83" s="183"/>
      <c r="F83" s="183"/>
      <c r="G83" s="183"/>
      <c r="H83" s="131">
        <f>H31+H67+H73</f>
        <v>2.099949606578033</v>
      </c>
      <c r="I83" s="132">
        <f>I31+I67+I73</f>
        <v>2533.8270673554694</v>
      </c>
      <c r="J83" s="9"/>
      <c r="L83" s="9"/>
    </row>
    <row r="84" spans="1:12" s="14" customFormat="1" ht="5.1" customHeight="1">
      <c r="A84" s="133"/>
      <c r="B84" s="133"/>
      <c r="C84" s="133"/>
      <c r="D84" s="133"/>
      <c r="E84" s="133"/>
      <c r="F84" s="133"/>
      <c r="G84" s="133"/>
      <c r="H84" s="134"/>
      <c r="I84" s="135"/>
      <c r="J84" s="13"/>
      <c r="L84" s="13"/>
    </row>
    <row r="85" spans="1:9" ht="15">
      <c r="A85" s="178" t="s">
        <v>83</v>
      </c>
      <c r="B85" s="178"/>
      <c r="C85" s="178"/>
      <c r="D85" s="178"/>
      <c r="E85" s="178"/>
      <c r="F85" s="178"/>
      <c r="G85" s="178"/>
      <c r="H85" s="178"/>
      <c r="I85" s="178"/>
    </row>
    <row r="86" spans="1:9" ht="33.75">
      <c r="A86" s="6" t="s">
        <v>34</v>
      </c>
      <c r="B86" s="206" t="s">
        <v>84</v>
      </c>
      <c r="C86" s="207"/>
      <c r="D86" s="207"/>
      <c r="E86" s="207"/>
      <c r="F86" s="207"/>
      <c r="G86" s="208"/>
      <c r="H86" s="6" t="s">
        <v>36</v>
      </c>
      <c r="I86" s="6" t="s">
        <v>37</v>
      </c>
    </row>
    <row r="87" spans="1:19" ht="15" customHeight="1">
      <c r="A87" s="97">
        <v>1</v>
      </c>
      <c r="B87" s="172" t="s">
        <v>85</v>
      </c>
      <c r="C87" s="173"/>
      <c r="D87" s="173"/>
      <c r="E87" s="173"/>
      <c r="F87" s="173"/>
      <c r="G87" s="174"/>
      <c r="H87" s="7">
        <f>I87/$I$98</f>
        <v>0</v>
      </c>
      <c r="I87" s="8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97">
        <v>2</v>
      </c>
      <c r="B88" s="218" t="s">
        <v>172</v>
      </c>
      <c r="C88" s="219"/>
      <c r="D88" s="219"/>
      <c r="E88" s="219"/>
      <c r="F88" s="219"/>
      <c r="G88" s="220"/>
      <c r="H88" s="7">
        <f aca="true" t="shared" si="4" ref="H88:H92">I88/$I$98</f>
        <v>0</v>
      </c>
      <c r="I88" s="8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97">
        <v>3</v>
      </c>
      <c r="B89" s="172" t="s">
        <v>86</v>
      </c>
      <c r="C89" s="173"/>
      <c r="D89" s="173"/>
      <c r="E89" s="173"/>
      <c r="F89" s="173"/>
      <c r="G89" s="174"/>
      <c r="H89" s="7">
        <f t="shared" si="4"/>
        <v>0</v>
      </c>
      <c r="I89" s="8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97">
        <v>4</v>
      </c>
      <c r="B90" s="214" t="s">
        <v>173</v>
      </c>
      <c r="C90" s="215"/>
      <c r="D90" s="215"/>
      <c r="E90" s="215"/>
      <c r="F90" s="215"/>
      <c r="G90" s="216"/>
      <c r="H90" s="7">
        <f t="shared" si="4"/>
        <v>0</v>
      </c>
      <c r="I90" s="8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97">
        <v>5</v>
      </c>
      <c r="B91" s="172" t="s">
        <v>87</v>
      </c>
      <c r="C91" s="173"/>
      <c r="D91" s="173"/>
      <c r="E91" s="173"/>
      <c r="F91" s="173"/>
      <c r="G91" s="174"/>
      <c r="H91" s="7">
        <f t="shared" si="4"/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97">
        <v>6</v>
      </c>
      <c r="B92" s="172" t="s">
        <v>88</v>
      </c>
      <c r="C92" s="173"/>
      <c r="D92" s="173"/>
      <c r="E92" s="173"/>
      <c r="F92" s="173"/>
      <c r="G92" s="174"/>
      <c r="H92" s="7">
        <f t="shared" si="4"/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200" t="s">
        <v>89</v>
      </c>
      <c r="B93" s="201"/>
      <c r="C93" s="201"/>
      <c r="D93" s="201"/>
      <c r="E93" s="201"/>
      <c r="F93" s="201"/>
      <c r="G93" s="202"/>
      <c r="H93" s="65">
        <f>H87+H88+H89+H90+H91+H92</f>
        <v>0</v>
      </c>
      <c r="I93" s="66">
        <f>I87+I88+I89+I90+I91+I92</f>
        <v>0</v>
      </c>
      <c r="J93" s="9"/>
      <c r="K93"/>
      <c r="L93"/>
      <c r="M93"/>
      <c r="N93"/>
      <c r="O93"/>
      <c r="P93"/>
      <c r="Q93"/>
      <c r="R93"/>
      <c r="S93"/>
    </row>
    <row r="94" spans="1:19" ht="30" customHeight="1">
      <c r="A94"/>
      <c r="B94" s="203" t="s">
        <v>205</v>
      </c>
      <c r="C94" s="203"/>
      <c r="D94" s="203"/>
      <c r="E94" s="203"/>
      <c r="F94" s="203"/>
      <c r="G94" s="203"/>
      <c r="H94" s="203"/>
      <c r="I94" s="203"/>
      <c r="K94"/>
      <c r="L94"/>
      <c r="M94"/>
      <c r="N94"/>
      <c r="O94"/>
      <c r="P94"/>
      <c r="Q94"/>
      <c r="R94"/>
      <c r="S94"/>
    </row>
    <row r="95" spans="1:9" ht="5.25" customHeight="1">
      <c r="A95"/>
      <c r="B95"/>
      <c r="C95"/>
      <c r="D95"/>
      <c r="E95"/>
      <c r="F95"/>
      <c r="G95"/>
      <c r="H95"/>
      <c r="I95"/>
    </row>
    <row r="96" spans="1:19" ht="48.75" customHeight="1">
      <c r="A96" s="210" t="s">
        <v>174</v>
      </c>
      <c r="B96" s="211"/>
      <c r="C96" s="211"/>
      <c r="D96" s="211"/>
      <c r="E96" s="212"/>
      <c r="F96" s="15">
        <v>0.1</v>
      </c>
      <c r="G96" s="16">
        <f>I98*F96</f>
        <v>240.39687037191058</v>
      </c>
      <c r="H96" s="68" t="s">
        <v>90</v>
      </c>
      <c r="I96" s="69">
        <f>I71</f>
        <v>129.8583636363636</v>
      </c>
      <c r="K96"/>
      <c r="L96"/>
      <c r="M96"/>
      <c r="N96"/>
      <c r="O96"/>
      <c r="P96"/>
      <c r="Q96"/>
      <c r="R96"/>
      <c r="S96"/>
    </row>
    <row r="97" spans="1:19" s="138" customFormat="1" ht="16.5" customHeight="1">
      <c r="A97" s="204" t="s">
        <v>91</v>
      </c>
      <c r="B97" s="204"/>
      <c r="C97" s="136" t="s">
        <v>92</v>
      </c>
      <c r="D97" s="136" t="s">
        <v>93</v>
      </c>
      <c r="E97" s="136" t="s">
        <v>94</v>
      </c>
      <c r="F97" s="136" t="s">
        <v>95</v>
      </c>
      <c r="G97" s="136" t="s">
        <v>216</v>
      </c>
      <c r="H97" s="68" t="s">
        <v>96</v>
      </c>
      <c r="I97" s="71" t="s">
        <v>97</v>
      </c>
      <c r="J97" s="137"/>
      <c r="K97"/>
      <c r="L97"/>
      <c r="M97"/>
      <c r="N97"/>
      <c r="O97"/>
      <c r="P97"/>
      <c r="Q97"/>
      <c r="R97"/>
      <c r="S97"/>
    </row>
    <row r="98" spans="1:19" ht="16.5" customHeight="1">
      <c r="A98" s="205">
        <f>I31</f>
        <v>1206.613272727273</v>
      </c>
      <c r="B98" s="205"/>
      <c r="C98" s="99">
        <f>I42</f>
        <v>444.03368436363644</v>
      </c>
      <c r="D98" s="99">
        <f>I54</f>
        <v>297.6956266472728</v>
      </c>
      <c r="E98" s="99">
        <f>I61</f>
        <v>44.834129374727276</v>
      </c>
      <c r="F98" s="99">
        <f>I65</f>
        <v>109.55199060619641</v>
      </c>
      <c r="G98" s="99">
        <f>I73</f>
        <v>431.0983636363636</v>
      </c>
      <c r="H98" s="99">
        <f>A98+C98+D98+E98+F98+G98</f>
        <v>2533.8270673554694</v>
      </c>
      <c r="I98" s="99">
        <f>H98-I96</f>
        <v>2403.9687037191056</v>
      </c>
      <c r="J98" s="9"/>
      <c r="K98"/>
      <c r="L98"/>
      <c r="M98"/>
      <c r="N98"/>
      <c r="O98"/>
      <c r="P98"/>
      <c r="Q98"/>
      <c r="R98"/>
      <c r="S98"/>
    </row>
    <row r="99" spans="1:9" ht="5.1" customHeight="1">
      <c r="A99" s="67"/>
      <c r="B99" s="213"/>
      <c r="C99" s="213"/>
      <c r="D99" s="213"/>
      <c r="E99" s="213"/>
      <c r="F99" s="213"/>
      <c r="G99" s="213"/>
      <c r="H99" s="213"/>
      <c r="I99" s="213"/>
    </row>
    <row r="100" spans="1:9" ht="33.75">
      <c r="A100" s="6" t="s">
        <v>40</v>
      </c>
      <c r="B100" s="206" t="s">
        <v>98</v>
      </c>
      <c r="C100" s="207"/>
      <c r="D100" s="207"/>
      <c r="E100" s="207"/>
      <c r="F100" s="207"/>
      <c r="G100" s="208"/>
      <c r="H100" s="6" t="s">
        <v>36</v>
      </c>
      <c r="I100" s="6" t="s">
        <v>37</v>
      </c>
    </row>
    <row r="101" spans="1:9" ht="15" customHeight="1">
      <c r="A101" s="97">
        <v>1</v>
      </c>
      <c r="B101" s="172" t="s">
        <v>244</v>
      </c>
      <c r="C101" s="173"/>
      <c r="D101" s="173"/>
      <c r="E101" s="173"/>
      <c r="F101" s="173"/>
      <c r="G101" s="174"/>
      <c r="H101" s="7">
        <f>I101/$I$111</f>
        <v>0</v>
      </c>
      <c r="I101" s="8">
        <v>0</v>
      </c>
    </row>
    <row r="102" spans="1:9" ht="15" customHeight="1">
      <c r="A102" s="97">
        <v>2</v>
      </c>
      <c r="B102" s="172" t="s">
        <v>99</v>
      </c>
      <c r="C102" s="173"/>
      <c r="D102" s="173"/>
      <c r="E102" s="173"/>
      <c r="F102" s="173"/>
      <c r="G102" s="174"/>
      <c r="H102" s="7">
        <f>I102/$I$111</f>
        <v>0</v>
      </c>
      <c r="I102" s="8">
        <v>0</v>
      </c>
    </row>
    <row r="103" spans="1:9" ht="15" customHeight="1">
      <c r="A103" s="200" t="s">
        <v>100</v>
      </c>
      <c r="B103" s="201"/>
      <c r="C103" s="201"/>
      <c r="D103" s="201"/>
      <c r="E103" s="201"/>
      <c r="F103" s="201"/>
      <c r="G103" s="202"/>
      <c r="H103" s="65">
        <f>H101+H102</f>
        <v>0</v>
      </c>
      <c r="I103" s="139">
        <f>I101+I102</f>
        <v>0</v>
      </c>
    </row>
    <row r="104" ht="5.1" customHeight="1"/>
    <row r="105" spans="1:9" ht="33.75">
      <c r="A105" s="6" t="s">
        <v>44</v>
      </c>
      <c r="B105" s="206" t="s">
        <v>101</v>
      </c>
      <c r="C105" s="207"/>
      <c r="D105" s="207"/>
      <c r="E105" s="207"/>
      <c r="F105" s="207"/>
      <c r="G105" s="208"/>
      <c r="H105" s="6" t="s">
        <v>36</v>
      </c>
      <c r="I105" s="6" t="s">
        <v>37</v>
      </c>
    </row>
    <row r="106" spans="1:9" ht="15" customHeight="1">
      <c r="A106" s="97">
        <v>1</v>
      </c>
      <c r="B106" s="172" t="s">
        <v>101</v>
      </c>
      <c r="C106" s="173"/>
      <c r="D106" s="173"/>
      <c r="E106" s="173"/>
      <c r="F106" s="173"/>
      <c r="G106" s="174"/>
      <c r="H106" s="7">
        <f>I106/I111</f>
        <v>0</v>
      </c>
      <c r="I106" s="8">
        <v>0</v>
      </c>
    </row>
    <row r="107" spans="1:12" ht="15" customHeight="1">
      <c r="A107" s="200" t="s">
        <v>168</v>
      </c>
      <c r="B107" s="201"/>
      <c r="C107" s="201"/>
      <c r="D107" s="201"/>
      <c r="E107" s="201"/>
      <c r="F107" s="201"/>
      <c r="G107" s="202"/>
      <c r="H107" s="65">
        <f>H106</f>
        <v>0</v>
      </c>
      <c r="I107" s="139">
        <f>I106</f>
        <v>0</v>
      </c>
      <c r="J107" s="9"/>
      <c r="K107" s="9"/>
      <c r="L107" s="1"/>
    </row>
    <row r="108" spans="1:9" ht="5.1" customHeight="1">
      <c r="A108" s="124"/>
      <c r="B108" s="124"/>
      <c r="C108" s="124"/>
      <c r="D108" s="124"/>
      <c r="E108" s="124"/>
      <c r="F108" s="124"/>
      <c r="G108" s="124"/>
      <c r="H108" s="125"/>
      <c r="I108" s="126"/>
    </row>
    <row r="109" spans="1:12" ht="39" customHeight="1">
      <c r="A109" s="209" t="s">
        <v>102</v>
      </c>
      <c r="B109" s="209"/>
      <c r="C109" s="209"/>
      <c r="D109" s="209"/>
      <c r="E109" s="209"/>
      <c r="F109" s="15">
        <v>0.18</v>
      </c>
      <c r="G109" s="16">
        <f>I111*F109</f>
        <v>432.714366669439</v>
      </c>
      <c r="H109" s="68" t="s">
        <v>90</v>
      </c>
      <c r="I109" s="69">
        <f>I71</f>
        <v>129.8583636363636</v>
      </c>
      <c r="L109" s="1"/>
    </row>
    <row r="110" spans="1:12" s="138" customFormat="1" ht="16.5" customHeight="1">
      <c r="A110" s="204" t="s">
        <v>91</v>
      </c>
      <c r="B110" s="204"/>
      <c r="C110" s="136" t="s">
        <v>92</v>
      </c>
      <c r="D110" s="136" t="s">
        <v>93</v>
      </c>
      <c r="E110" s="136" t="s">
        <v>94</v>
      </c>
      <c r="F110" s="136" t="s">
        <v>95</v>
      </c>
      <c r="G110" s="136" t="s">
        <v>216</v>
      </c>
      <c r="H110" s="68" t="s">
        <v>96</v>
      </c>
      <c r="I110" s="71" t="s">
        <v>97</v>
      </c>
      <c r="J110" s="137"/>
      <c r="L110" s="137"/>
    </row>
    <row r="111" spans="1:12" ht="16.5" customHeight="1">
      <c r="A111" s="205">
        <f>I31</f>
        <v>1206.613272727273</v>
      </c>
      <c r="B111" s="205"/>
      <c r="C111" s="99">
        <f>I42</f>
        <v>444.03368436363644</v>
      </c>
      <c r="D111" s="99">
        <f>I54</f>
        <v>297.6956266472728</v>
      </c>
      <c r="E111" s="99">
        <f>I61</f>
        <v>44.834129374727276</v>
      </c>
      <c r="F111" s="99">
        <f>I65</f>
        <v>109.55199060619641</v>
      </c>
      <c r="G111" s="99">
        <f>I73</f>
        <v>431.0983636363636</v>
      </c>
      <c r="H111" s="99">
        <f>A111+C111+D111+E111+F111+G111</f>
        <v>2533.8270673554694</v>
      </c>
      <c r="I111" s="99">
        <f>H111-I109</f>
        <v>2403.9687037191056</v>
      </c>
      <c r="J111" s="9"/>
      <c r="L111" s="1"/>
    </row>
    <row r="112" ht="5.1" customHeight="1"/>
    <row r="113" spans="1:9" ht="12">
      <c r="A113" s="183" t="s">
        <v>103</v>
      </c>
      <c r="B113" s="183"/>
      <c r="C113" s="183"/>
      <c r="D113" s="183"/>
      <c r="E113" s="183"/>
      <c r="F113" s="183"/>
      <c r="G113" s="183"/>
      <c r="H113" s="131">
        <f>H93+H103+H107</f>
        <v>0</v>
      </c>
      <c r="I113" s="132">
        <f>I93+I103+I107</f>
        <v>0</v>
      </c>
    </row>
    <row r="114" ht="5.1" customHeight="1"/>
    <row r="115" spans="1:9" ht="11.25" customHeight="1">
      <c r="A115" s="178" t="s">
        <v>104</v>
      </c>
      <c r="B115" s="178"/>
      <c r="C115" s="178"/>
      <c r="D115" s="178"/>
      <c r="E115" s="178"/>
      <c r="F115" s="178"/>
      <c r="G115" s="178"/>
      <c r="H115" s="178"/>
      <c r="I115" s="178"/>
    </row>
    <row r="116" spans="1:15" ht="33.75">
      <c r="A116" s="6" t="s">
        <v>34</v>
      </c>
      <c r="B116" s="206" t="s">
        <v>206</v>
      </c>
      <c r="C116" s="207"/>
      <c r="D116" s="207"/>
      <c r="E116" s="207"/>
      <c r="F116" s="207"/>
      <c r="G116" s="208"/>
      <c r="H116" s="6" t="s">
        <v>36</v>
      </c>
      <c r="I116" s="6" t="s">
        <v>37</v>
      </c>
      <c r="K116"/>
      <c r="L116"/>
      <c r="M116"/>
      <c r="N116"/>
      <c r="O116"/>
    </row>
    <row r="117" spans="1:9" ht="15" customHeight="1">
      <c r="A117" s="155">
        <v>1</v>
      </c>
      <c r="B117" s="172" t="s">
        <v>105</v>
      </c>
      <c r="C117" s="173"/>
      <c r="D117" s="173"/>
      <c r="E117" s="173"/>
      <c r="F117" s="173"/>
      <c r="G117" s="174"/>
      <c r="H117" s="7">
        <f>I117/$I$83</f>
        <v>0.007115489874110564</v>
      </c>
      <c r="I117" s="8">
        <f>($D$127/$E$129)*H127</f>
        <v>18.029420840515108</v>
      </c>
    </row>
    <row r="118" spans="1:9" ht="15" customHeight="1">
      <c r="A118" s="155">
        <v>2</v>
      </c>
      <c r="B118" s="172" t="s">
        <v>106</v>
      </c>
      <c r="C118" s="173"/>
      <c r="D118" s="173"/>
      <c r="E118" s="173"/>
      <c r="F118" s="173"/>
      <c r="G118" s="174"/>
      <c r="H118" s="7">
        <f aca="true" t="shared" si="5" ref="H118:H121">I118/$I$83</f>
        <v>0.03284072249589491</v>
      </c>
      <c r="I118" s="8">
        <f aca="true" t="shared" si="6" ref="I118:I119">($D$127/$E$129)*H128</f>
        <v>83.2127115716082</v>
      </c>
    </row>
    <row r="119" spans="1:9" ht="15" customHeight="1">
      <c r="A119" s="155">
        <v>3</v>
      </c>
      <c r="B119" s="172" t="s">
        <v>23</v>
      </c>
      <c r="C119" s="173"/>
      <c r="D119" s="173"/>
      <c r="E119" s="173"/>
      <c r="F119" s="173"/>
      <c r="G119" s="174"/>
      <c r="H119" s="7">
        <f t="shared" si="5"/>
        <v>0.054734537493158195</v>
      </c>
      <c r="I119" s="8">
        <f t="shared" si="6"/>
        <v>138.687852619347</v>
      </c>
    </row>
    <row r="120" spans="1:9" ht="15" customHeight="1">
      <c r="A120" s="155">
        <v>4</v>
      </c>
      <c r="B120" s="172" t="s">
        <v>107</v>
      </c>
      <c r="C120" s="173"/>
      <c r="D120" s="173"/>
      <c r="E120" s="173"/>
      <c r="F120" s="173"/>
      <c r="G120" s="174"/>
      <c r="H120" s="7">
        <f t="shared" si="5"/>
        <v>0</v>
      </c>
      <c r="I120" s="8">
        <f aca="true" t="shared" si="7" ref="I120">($D$127/$E$128)*G130</f>
        <v>0</v>
      </c>
    </row>
    <row r="121" spans="1:9" ht="15" customHeight="1">
      <c r="A121" s="155">
        <v>5</v>
      </c>
      <c r="B121" s="172" t="s">
        <v>88</v>
      </c>
      <c r="C121" s="173"/>
      <c r="D121" s="173"/>
      <c r="E121" s="173"/>
      <c r="F121" s="173"/>
      <c r="G121" s="174"/>
      <c r="H121" s="7">
        <f t="shared" si="5"/>
        <v>0</v>
      </c>
      <c r="I121" s="8">
        <v>0</v>
      </c>
    </row>
    <row r="122" spans="1:9" ht="15" customHeight="1">
      <c r="A122" s="200" t="s">
        <v>108</v>
      </c>
      <c r="B122" s="201"/>
      <c r="C122" s="201"/>
      <c r="D122" s="201"/>
      <c r="E122" s="201"/>
      <c r="F122" s="201"/>
      <c r="G122" s="202"/>
      <c r="H122" s="65">
        <f>H117+H118+H119+H120+H121</f>
        <v>0.09469074986316367</v>
      </c>
      <c r="I122" s="156">
        <f>I117+I118+I119+I120+I121</f>
        <v>239.92998503147032</v>
      </c>
    </row>
    <row r="123" spans="1:19" ht="11.25" customHeight="1">
      <c r="A123" s="67" t="s">
        <v>109</v>
      </c>
      <c r="B123" s="203" t="s">
        <v>110</v>
      </c>
      <c r="C123" s="203"/>
      <c r="D123" s="203"/>
      <c r="E123" s="203"/>
      <c r="F123" s="203"/>
      <c r="G123" s="203"/>
      <c r="H123" s="203"/>
      <c r="I123" s="203"/>
      <c r="K123"/>
      <c r="L123"/>
      <c r="M123"/>
      <c r="N123"/>
      <c r="O123"/>
      <c r="P123"/>
      <c r="Q123"/>
      <c r="R123"/>
      <c r="S123"/>
    </row>
    <row r="124" spans="1:19" ht="20.25" customHeight="1">
      <c r="A124" s="67" t="s">
        <v>111</v>
      </c>
      <c r="B124" s="190" t="s">
        <v>112</v>
      </c>
      <c r="C124" s="190"/>
      <c r="D124" s="190"/>
      <c r="E124" s="190"/>
      <c r="F124" s="190"/>
      <c r="G124" s="190"/>
      <c r="H124" s="190"/>
      <c r="I124" s="190"/>
      <c r="K124"/>
      <c r="L124"/>
      <c r="M124"/>
      <c r="N124"/>
      <c r="O124"/>
      <c r="P124"/>
      <c r="Q124"/>
      <c r="R124"/>
      <c r="S124"/>
    </row>
    <row r="125" spans="1:9" ht="13.5" customHeight="1">
      <c r="A125" s="191" t="s">
        <v>113</v>
      </c>
      <c r="B125" s="191"/>
      <c r="C125" s="191"/>
      <c r="D125" s="191"/>
      <c r="E125" s="191"/>
      <c r="F125" s="191"/>
      <c r="G125" s="191"/>
      <c r="H125" s="191"/>
      <c r="I125" s="191"/>
    </row>
    <row r="126" spans="1:9" ht="13.5" customHeight="1">
      <c r="A126" s="192" t="s">
        <v>114</v>
      </c>
      <c r="B126" s="192"/>
      <c r="C126" s="155" t="s">
        <v>115</v>
      </c>
      <c r="D126" s="193" t="s">
        <v>116</v>
      </c>
      <c r="E126" s="194"/>
      <c r="F126" s="155" t="s">
        <v>117</v>
      </c>
      <c r="G126" s="159" t="s">
        <v>118</v>
      </c>
      <c r="H126" s="195" t="s">
        <v>119</v>
      </c>
      <c r="I126" s="195"/>
    </row>
    <row r="127" spans="1:10" ht="13.5" customHeight="1">
      <c r="A127" s="196">
        <f>I83</f>
        <v>2533.8270673554694</v>
      </c>
      <c r="B127" s="197"/>
      <c r="C127" s="8">
        <f>I113</f>
        <v>0</v>
      </c>
      <c r="D127" s="198">
        <f>A127+C127</f>
        <v>2533.8270673554694</v>
      </c>
      <c r="E127" s="199"/>
      <c r="F127" s="155" t="s">
        <v>105</v>
      </c>
      <c r="G127" s="162">
        <v>0.0165</v>
      </c>
      <c r="H127" s="186">
        <v>0.0065</v>
      </c>
      <c r="I127" s="186"/>
      <c r="J127" s="9"/>
    </row>
    <row r="128" spans="1:9" ht="13.5" customHeight="1">
      <c r="A128" s="185" t="s">
        <v>169</v>
      </c>
      <c r="B128" s="185"/>
      <c r="C128" s="159">
        <v>1</v>
      </c>
      <c r="D128" s="160">
        <f>G131/1</f>
        <v>0.14250000000000002</v>
      </c>
      <c r="E128" s="161">
        <f>C128-D128</f>
        <v>0.8574999999999999</v>
      </c>
      <c r="F128" s="155" t="s">
        <v>106</v>
      </c>
      <c r="G128" s="162">
        <v>0.076</v>
      </c>
      <c r="H128" s="186">
        <v>0.03</v>
      </c>
      <c r="I128" s="186"/>
    </row>
    <row r="129" spans="1:9" ht="13.5" customHeight="1">
      <c r="A129" s="187" t="s">
        <v>170</v>
      </c>
      <c r="B129" s="187"/>
      <c r="C129" s="17">
        <v>1</v>
      </c>
      <c r="D129" s="64">
        <f>H131</f>
        <v>0.0865</v>
      </c>
      <c r="E129" s="158">
        <f>C129-D129</f>
        <v>0.9135</v>
      </c>
      <c r="F129" s="155" t="s">
        <v>23</v>
      </c>
      <c r="G129" s="162">
        <f>I11</f>
        <v>0.05</v>
      </c>
      <c r="H129" s="186">
        <f>I11</f>
        <v>0.05</v>
      </c>
      <c r="I129" s="186"/>
    </row>
    <row r="130" spans="1:9" ht="13.5" customHeight="1">
      <c r="A130" s="188" t="s">
        <v>223</v>
      </c>
      <c r="B130" s="189"/>
      <c r="C130" s="155">
        <v>1</v>
      </c>
      <c r="D130" s="145">
        <v>0.09</v>
      </c>
      <c r="E130" s="146">
        <f>C130-D130</f>
        <v>0.91</v>
      </c>
      <c r="F130" s="155" t="s">
        <v>120</v>
      </c>
      <c r="G130" s="162">
        <v>0</v>
      </c>
      <c r="H130" s="186">
        <v>0</v>
      </c>
      <c r="I130" s="186"/>
    </row>
    <row r="131" spans="1:9" ht="18" customHeight="1">
      <c r="A131" s="140" t="s">
        <v>121</v>
      </c>
      <c r="B131" s="180" t="s">
        <v>224</v>
      </c>
      <c r="C131" s="180"/>
      <c r="D131" s="180"/>
      <c r="E131" s="180"/>
      <c r="F131" s="157" t="s">
        <v>122</v>
      </c>
      <c r="G131" s="163">
        <f>SUM(G127:G130)</f>
        <v>0.14250000000000002</v>
      </c>
      <c r="H131" s="181">
        <f>SUM(H127:I130)</f>
        <v>0.0865</v>
      </c>
      <c r="I131" s="181"/>
    </row>
    <row r="132" spans="1:9" ht="5.1" customHeight="1">
      <c r="A132" s="141"/>
      <c r="B132" s="182"/>
      <c r="C132" s="182"/>
      <c r="D132" s="182"/>
      <c r="E132" s="182"/>
      <c r="F132" s="182"/>
      <c r="G132" s="182"/>
      <c r="H132" s="182"/>
      <c r="I132" s="182"/>
    </row>
    <row r="133" spans="1:9" ht="12" customHeight="1">
      <c r="A133" s="183" t="s">
        <v>123</v>
      </c>
      <c r="B133" s="183"/>
      <c r="C133" s="183"/>
      <c r="D133" s="183"/>
      <c r="E133" s="183"/>
      <c r="F133" s="183"/>
      <c r="G133" s="183"/>
      <c r="H133" s="131">
        <f>H122</f>
        <v>0.09469074986316367</v>
      </c>
      <c r="I133" s="132">
        <f>I122</f>
        <v>239.92998503147032</v>
      </c>
    </row>
    <row r="134" ht="5.1" customHeight="1"/>
    <row r="135" spans="1:9" ht="15">
      <c r="A135" s="184" t="s">
        <v>124</v>
      </c>
      <c r="B135" s="184"/>
      <c r="C135" s="184"/>
      <c r="D135" s="184"/>
      <c r="E135" s="184"/>
      <c r="F135" s="184"/>
      <c r="G135" s="184"/>
      <c r="H135" s="184"/>
      <c r="I135" s="184"/>
    </row>
    <row r="136" spans="1:9" ht="15">
      <c r="A136" s="178" t="s">
        <v>33</v>
      </c>
      <c r="B136" s="178"/>
      <c r="C136" s="178"/>
      <c r="D136" s="178"/>
      <c r="E136" s="178"/>
      <c r="F136" s="178"/>
      <c r="G136" s="178"/>
      <c r="H136" s="178"/>
      <c r="I136" s="178"/>
    </row>
    <row r="137" spans="1:9" ht="15" customHeight="1">
      <c r="A137" s="97">
        <v>1</v>
      </c>
      <c r="B137" s="172" t="s">
        <v>175</v>
      </c>
      <c r="C137" s="173"/>
      <c r="D137" s="173"/>
      <c r="E137" s="173"/>
      <c r="F137" s="173"/>
      <c r="G137" s="174"/>
      <c r="H137" s="7">
        <f>I137/$G$154</f>
        <v>0.4350104388879081</v>
      </c>
      <c r="I137" s="98">
        <f>I31</f>
        <v>1206.613272727273</v>
      </c>
    </row>
    <row r="138" spans="1:9" ht="15" customHeight="1">
      <c r="A138" s="97">
        <v>2</v>
      </c>
      <c r="B138" s="172" t="s">
        <v>125</v>
      </c>
      <c r="C138" s="173"/>
      <c r="D138" s="173"/>
      <c r="E138" s="173"/>
      <c r="F138" s="173"/>
      <c r="G138" s="174"/>
      <c r="H138" s="7">
        <f aca="true" t="shared" si="8" ref="H138:H139">I138/$G$154</f>
        <v>0.3230691852484651</v>
      </c>
      <c r="I138" s="98">
        <f>I42+I54+I61+I65</f>
        <v>896.1154309918329</v>
      </c>
    </row>
    <row r="139" spans="1:9" ht="15" customHeight="1">
      <c r="A139" s="97">
        <v>3</v>
      </c>
      <c r="B139" s="179" t="s">
        <v>176</v>
      </c>
      <c r="C139" s="179"/>
      <c r="D139" s="179"/>
      <c r="E139" s="179"/>
      <c r="F139" s="179"/>
      <c r="G139" s="179"/>
      <c r="H139" s="7">
        <f t="shared" si="8"/>
        <v>0.15542037586362675</v>
      </c>
      <c r="I139" s="98">
        <f>I73</f>
        <v>431.0983636363636</v>
      </c>
    </row>
    <row r="140" spans="1:10" s="120" customFormat="1" ht="15" customHeight="1">
      <c r="A140" s="175" t="s">
        <v>126</v>
      </c>
      <c r="B140" s="176"/>
      <c r="C140" s="176"/>
      <c r="D140" s="176"/>
      <c r="E140" s="176"/>
      <c r="F140" s="176"/>
      <c r="G140" s="177"/>
      <c r="H140" s="131">
        <f>H137+H138+H139</f>
        <v>0.9135</v>
      </c>
      <c r="I140" s="132">
        <f>I137+I138+I139</f>
        <v>2533.8270673554694</v>
      </c>
      <c r="J140" s="142"/>
    </row>
    <row r="141" ht="5.1" customHeight="1"/>
    <row r="142" spans="1:9" ht="15">
      <c r="A142" s="178" t="s">
        <v>83</v>
      </c>
      <c r="B142" s="178"/>
      <c r="C142" s="178"/>
      <c r="D142" s="178"/>
      <c r="E142" s="178"/>
      <c r="F142" s="178"/>
      <c r="G142" s="178"/>
      <c r="H142" s="178"/>
      <c r="I142" s="178"/>
    </row>
    <row r="143" spans="1:9" ht="15" customHeight="1">
      <c r="A143" s="97">
        <v>1</v>
      </c>
      <c r="B143" s="172" t="s">
        <v>177</v>
      </c>
      <c r="C143" s="173"/>
      <c r="D143" s="173"/>
      <c r="E143" s="173"/>
      <c r="F143" s="173"/>
      <c r="G143" s="174"/>
      <c r="H143" s="7">
        <f>I143/$G$154</f>
        <v>0</v>
      </c>
      <c r="I143" s="8">
        <f>I93</f>
        <v>0</v>
      </c>
    </row>
    <row r="144" spans="1:9" ht="15" customHeight="1">
      <c r="A144" s="97">
        <v>2</v>
      </c>
      <c r="B144" s="172" t="s">
        <v>178</v>
      </c>
      <c r="C144" s="173"/>
      <c r="D144" s="173"/>
      <c r="E144" s="173"/>
      <c r="F144" s="173"/>
      <c r="G144" s="174"/>
      <c r="H144" s="7">
        <f aca="true" t="shared" si="9" ref="H144:H145">I144/$G$154</f>
        <v>0</v>
      </c>
      <c r="I144" s="8">
        <f>I103</f>
        <v>0</v>
      </c>
    </row>
    <row r="145" spans="1:9" ht="15" customHeight="1">
      <c r="A145" s="97">
        <v>3</v>
      </c>
      <c r="B145" s="172" t="s">
        <v>179</v>
      </c>
      <c r="C145" s="173"/>
      <c r="D145" s="173"/>
      <c r="E145" s="173"/>
      <c r="F145" s="173"/>
      <c r="G145" s="174"/>
      <c r="H145" s="7">
        <f t="shared" si="9"/>
        <v>0</v>
      </c>
      <c r="I145" s="8">
        <f>I107</f>
        <v>0</v>
      </c>
    </row>
    <row r="146" spans="1:9" ht="15" customHeight="1">
      <c r="A146" s="175" t="s">
        <v>127</v>
      </c>
      <c r="B146" s="176"/>
      <c r="C146" s="176"/>
      <c r="D146" s="176"/>
      <c r="E146" s="176"/>
      <c r="F146" s="176"/>
      <c r="G146" s="177"/>
      <c r="H146" s="131">
        <f>H143+H144+H145</f>
        <v>0</v>
      </c>
      <c r="I146" s="132">
        <f>I143+I144+I145</f>
        <v>0</v>
      </c>
    </row>
    <row r="147" ht="5.1" customHeight="1"/>
    <row r="148" spans="1:9" ht="15">
      <c r="A148" s="178" t="s">
        <v>104</v>
      </c>
      <c r="B148" s="178"/>
      <c r="C148" s="178"/>
      <c r="D148" s="178"/>
      <c r="E148" s="178"/>
      <c r="F148" s="178"/>
      <c r="G148" s="178"/>
      <c r="H148" s="178"/>
      <c r="I148" s="178"/>
    </row>
    <row r="149" spans="1:9" ht="15" customHeight="1">
      <c r="A149" s="97">
        <v>1</v>
      </c>
      <c r="B149" s="172" t="s">
        <v>180</v>
      </c>
      <c r="C149" s="173"/>
      <c r="D149" s="173"/>
      <c r="E149" s="173"/>
      <c r="F149" s="173"/>
      <c r="G149" s="174"/>
      <c r="H149" s="7">
        <f>I149/$G$154</f>
        <v>0.08650000000000001</v>
      </c>
      <c r="I149" s="8">
        <f>I122</f>
        <v>239.92998503147032</v>
      </c>
    </row>
    <row r="150" spans="1:11" ht="15" customHeight="1">
      <c r="A150" s="175" t="s">
        <v>128</v>
      </c>
      <c r="B150" s="176"/>
      <c r="C150" s="176"/>
      <c r="D150" s="176"/>
      <c r="E150" s="176"/>
      <c r="F150" s="176"/>
      <c r="G150" s="177"/>
      <c r="H150" s="131">
        <f>H149</f>
        <v>0.08650000000000001</v>
      </c>
      <c r="I150" s="132">
        <f>I122</f>
        <v>239.92998503147032</v>
      </c>
      <c r="K150" s="18"/>
    </row>
    <row r="151" ht="5.1" customHeight="1"/>
    <row r="152" spans="1:9" ht="15">
      <c r="A152" s="164" t="s">
        <v>124</v>
      </c>
      <c r="B152" s="164"/>
      <c r="C152" s="164"/>
      <c r="D152" s="164"/>
      <c r="E152" s="164"/>
      <c r="F152" s="164"/>
      <c r="G152" s="164"/>
      <c r="H152" s="164"/>
      <c r="I152" s="164"/>
    </row>
    <row r="153" spans="1:9" ht="45">
      <c r="A153" s="165" t="s">
        <v>129</v>
      </c>
      <c r="B153" s="165"/>
      <c r="C153" s="165"/>
      <c r="D153" s="165"/>
      <c r="E153" s="165"/>
      <c r="F153" s="165"/>
      <c r="G153" s="95" t="s">
        <v>130</v>
      </c>
      <c r="H153" s="95" t="s">
        <v>131</v>
      </c>
      <c r="I153" s="95" t="s">
        <v>132</v>
      </c>
    </row>
    <row r="154" spans="1:9" ht="11.25" customHeight="1">
      <c r="A154" s="166" t="str">
        <f>D5</f>
        <v>Cozinheiro</v>
      </c>
      <c r="B154" s="167"/>
      <c r="C154" s="167"/>
      <c r="D154" s="167"/>
      <c r="E154" s="167"/>
      <c r="F154" s="168"/>
      <c r="G154" s="19">
        <f>I140+I146+I150</f>
        <v>2773.75705238694</v>
      </c>
      <c r="H154" s="95">
        <v>1</v>
      </c>
      <c r="I154" s="19">
        <f>G154*H154</f>
        <v>2773.75705238694</v>
      </c>
    </row>
    <row r="155" spans="1:9" ht="15">
      <c r="A155" s="166"/>
      <c r="B155" s="167"/>
      <c r="C155" s="167"/>
      <c r="D155" s="167"/>
      <c r="E155" s="167"/>
      <c r="F155" s="168"/>
      <c r="G155" s="95"/>
      <c r="H155" s="95"/>
      <c r="I155" s="19"/>
    </row>
    <row r="156" spans="1:10" s="120" customFormat="1" ht="12">
      <c r="A156" s="169" t="s">
        <v>181</v>
      </c>
      <c r="B156" s="170"/>
      <c r="C156" s="170"/>
      <c r="D156" s="170"/>
      <c r="E156" s="170"/>
      <c r="F156" s="170"/>
      <c r="G156" s="170"/>
      <c r="H156" s="171"/>
      <c r="I156" s="143">
        <f>I154+I155</f>
        <v>2773.75705238694</v>
      </c>
      <c r="J156" s="142"/>
    </row>
  </sheetData>
  <mergeCells count="141">
    <mergeCell ref="A152:I152"/>
    <mergeCell ref="A153:F153"/>
    <mergeCell ref="A154:F154"/>
    <mergeCell ref="A155:F155"/>
    <mergeCell ref="A156:H156"/>
    <mergeCell ref="A44:I44"/>
    <mergeCell ref="B144:G144"/>
    <mergeCell ref="B145:G145"/>
    <mergeCell ref="A146:G146"/>
    <mergeCell ref="A148:I148"/>
    <mergeCell ref="B149:G149"/>
    <mergeCell ref="A150:G150"/>
    <mergeCell ref="B137:G137"/>
    <mergeCell ref="B138:G138"/>
    <mergeCell ref="B139:G139"/>
    <mergeCell ref="A140:G140"/>
    <mergeCell ref="A142:I142"/>
    <mergeCell ref="B143:G143"/>
    <mergeCell ref="B131:E131"/>
    <mergeCell ref="H131:I131"/>
    <mergeCell ref="B132:I132"/>
    <mergeCell ref="A133:G133"/>
    <mergeCell ref="A135:I135"/>
    <mergeCell ref="A136:I136"/>
    <mergeCell ref="A128:B128"/>
    <mergeCell ref="H128:I128"/>
    <mergeCell ref="A129:B129"/>
    <mergeCell ref="H129:I129"/>
    <mergeCell ref="A130:B130"/>
    <mergeCell ref="H130:I130"/>
    <mergeCell ref="B124:I124"/>
    <mergeCell ref="A125:I125"/>
    <mergeCell ref="A126:B126"/>
    <mergeCell ref="D126:E126"/>
    <mergeCell ref="H126:I126"/>
    <mergeCell ref="A127:B127"/>
    <mergeCell ref="D127:E127"/>
    <mergeCell ref="H127:I127"/>
    <mergeCell ref="B118:G118"/>
    <mergeCell ref="B119:G119"/>
    <mergeCell ref="B120:G120"/>
    <mergeCell ref="B121:G121"/>
    <mergeCell ref="A122:G122"/>
    <mergeCell ref="B123:I123"/>
    <mergeCell ref="A110:B110"/>
    <mergeCell ref="A111:B111"/>
    <mergeCell ref="A113:G113"/>
    <mergeCell ref="A115:I115"/>
    <mergeCell ref="B116:G116"/>
    <mergeCell ref="B117:G117"/>
    <mergeCell ref="B102:G102"/>
    <mergeCell ref="A103:G103"/>
    <mergeCell ref="B105:G105"/>
    <mergeCell ref="B106:G106"/>
    <mergeCell ref="A107:G107"/>
    <mergeCell ref="A109:E109"/>
    <mergeCell ref="A96:E96"/>
    <mergeCell ref="A97:B97"/>
    <mergeCell ref="A98:B98"/>
    <mergeCell ref="B99:I99"/>
    <mergeCell ref="B100:G100"/>
    <mergeCell ref="B101:G101"/>
    <mergeCell ref="B89:G89"/>
    <mergeCell ref="B90:G90"/>
    <mergeCell ref="B91:G91"/>
    <mergeCell ref="B92:G92"/>
    <mergeCell ref="A93:G93"/>
    <mergeCell ref="B94:I94"/>
    <mergeCell ref="A81:B81"/>
    <mergeCell ref="A83:G83"/>
    <mergeCell ref="A85:I85"/>
    <mergeCell ref="B86:G86"/>
    <mergeCell ref="B87:G87"/>
    <mergeCell ref="B88:G88"/>
    <mergeCell ref="A73:G73"/>
    <mergeCell ref="A75:I75"/>
    <mergeCell ref="A76:B76"/>
    <mergeCell ref="A77:B77"/>
    <mergeCell ref="A79:I79"/>
    <mergeCell ref="A80:B80"/>
    <mergeCell ref="A65:G65"/>
    <mergeCell ref="A67:G67"/>
    <mergeCell ref="B69:G69"/>
    <mergeCell ref="B70:G70"/>
    <mergeCell ref="B71:G71"/>
    <mergeCell ref="B72:G72"/>
    <mergeCell ref="B58:G58"/>
    <mergeCell ref="B59:G59"/>
    <mergeCell ref="B60:G60"/>
    <mergeCell ref="A61:G61"/>
    <mergeCell ref="B63:G63"/>
    <mergeCell ref="B64:G64"/>
    <mergeCell ref="B52:G52"/>
    <mergeCell ref="B53:G53"/>
    <mergeCell ref="A54:G54"/>
    <mergeCell ref="B55:I55"/>
    <mergeCell ref="B56:I56"/>
    <mergeCell ref="B57:G57"/>
    <mergeCell ref="B46:G46"/>
    <mergeCell ref="B47:G47"/>
    <mergeCell ref="B48:G48"/>
    <mergeCell ref="B49:G49"/>
    <mergeCell ref="B50:G50"/>
    <mergeCell ref="B51:G51"/>
    <mergeCell ref="B39:G39"/>
    <mergeCell ref="B40:G40"/>
    <mergeCell ref="B41:G41"/>
    <mergeCell ref="A42:G42"/>
    <mergeCell ref="A43:I43"/>
    <mergeCell ref="B45:G45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A20:F20"/>
    <mergeCell ref="A21:F21"/>
    <mergeCell ref="A23:I23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4" r:id="rId3"/>
  <rowBreaks count="2" manualBreakCount="2">
    <brk id="56" max="16383" man="1"/>
    <brk id="108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6"/>
  <sheetViews>
    <sheetView view="pageBreakPreview" zoomScale="130" zoomScaleSheetLayoutView="130" workbookViewId="0" topLeftCell="A112">
      <selection activeCell="H131" sqref="A125:I131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7" width="11.28125" style="4" customWidth="1"/>
    <col min="8" max="8" width="8.71093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231" t="s">
        <v>185</v>
      </c>
      <c r="B1" s="231"/>
      <c r="C1" s="231"/>
      <c r="D1" s="231"/>
      <c r="E1" s="231"/>
      <c r="F1" s="231"/>
      <c r="G1" s="231"/>
      <c r="H1" s="231"/>
      <c r="I1" s="231"/>
      <c r="K1" s="105"/>
      <c r="L1" s="106"/>
      <c r="M1" s="106"/>
      <c r="N1" s="106"/>
    </row>
    <row r="2" spans="1:14" ht="22.5" customHeight="1">
      <c r="A2" s="231" t="s">
        <v>15</v>
      </c>
      <c r="B2" s="231"/>
      <c r="C2" s="232" t="s">
        <v>218</v>
      </c>
      <c r="D2" s="232"/>
      <c r="E2" s="233" t="s">
        <v>245</v>
      </c>
      <c r="F2" s="233"/>
      <c r="G2" s="233"/>
      <c r="H2" s="233"/>
      <c r="I2" s="233"/>
      <c r="K2" s="107"/>
      <c r="L2" s="106"/>
      <c r="M2" s="106"/>
      <c r="N2" s="106"/>
    </row>
    <row r="3" spans="1:14" ht="11.25" customHeight="1">
      <c r="A3" s="231" t="s">
        <v>16</v>
      </c>
      <c r="B3" s="231"/>
      <c r="C3" s="108"/>
      <c r="D3" s="2"/>
      <c r="E3" s="3" t="s">
        <v>17</v>
      </c>
      <c r="F3" s="108"/>
      <c r="G3" s="2"/>
      <c r="H3" s="2"/>
      <c r="I3" s="2"/>
      <c r="K3" s="106"/>
      <c r="L3" s="106"/>
      <c r="M3" s="106"/>
      <c r="N3" s="106"/>
    </row>
    <row r="4" spans="11:14" ht="5.1" customHeight="1">
      <c r="K4" s="106"/>
      <c r="L4" s="106"/>
      <c r="M4" s="106"/>
      <c r="N4" s="106"/>
    </row>
    <row r="5" spans="1:14" ht="18.75" customHeight="1">
      <c r="A5" s="109" t="s">
        <v>186</v>
      </c>
      <c r="B5" s="110"/>
      <c r="C5" s="110"/>
      <c r="D5" s="111" t="s">
        <v>221</v>
      </c>
      <c r="E5" s="102"/>
      <c r="F5" s="102"/>
      <c r="G5" s="234" t="s">
        <v>187</v>
      </c>
      <c r="H5" s="234"/>
      <c r="I5" s="112">
        <v>200</v>
      </c>
      <c r="K5" s="106"/>
      <c r="L5" s="106"/>
      <c r="M5" s="106"/>
      <c r="N5" s="106"/>
    </row>
    <row r="6" spans="1:14" ht="13.5" customHeight="1">
      <c r="A6" s="100" t="s">
        <v>188</v>
      </c>
      <c r="B6" s="113"/>
      <c r="C6" s="114"/>
      <c r="D6" s="115" t="s">
        <v>234</v>
      </c>
      <c r="E6" s="116"/>
      <c r="F6" s="116"/>
      <c r="G6" s="234" t="s">
        <v>18</v>
      </c>
      <c r="H6" s="103" t="s">
        <v>19</v>
      </c>
      <c r="I6" s="80">
        <v>0.2</v>
      </c>
      <c r="K6" s="106"/>
      <c r="L6" s="106"/>
      <c r="M6" s="106"/>
      <c r="N6" s="106"/>
    </row>
    <row r="7" spans="1:14" ht="25.5" customHeight="1">
      <c r="A7" s="115" t="s">
        <v>189</v>
      </c>
      <c r="B7" s="117"/>
      <c r="C7" s="114"/>
      <c r="D7" s="115" t="s">
        <v>190</v>
      </c>
      <c r="E7" s="116"/>
      <c r="F7" s="116"/>
      <c r="G7" s="234"/>
      <c r="H7" s="103" t="s">
        <v>20</v>
      </c>
      <c r="I7" s="81">
        <v>1</v>
      </c>
      <c r="K7" s="106"/>
      <c r="L7" s="106"/>
      <c r="M7" s="106"/>
      <c r="N7" s="106"/>
    </row>
    <row r="8" spans="1:9" ht="14.25" customHeight="1">
      <c r="A8" s="115" t="s">
        <v>191</v>
      </c>
      <c r="B8" s="117"/>
      <c r="C8" s="114"/>
      <c r="D8" s="115" t="s">
        <v>207</v>
      </c>
      <c r="E8" s="116"/>
      <c r="F8" s="116"/>
      <c r="G8" s="234"/>
      <c r="H8" s="103" t="s">
        <v>21</v>
      </c>
      <c r="I8" s="80">
        <v>0.4</v>
      </c>
    </row>
    <row r="9" spans="1:9" ht="24.75" customHeight="1">
      <c r="A9" s="115" t="s">
        <v>192</v>
      </c>
      <c r="B9" s="117"/>
      <c r="C9" s="114"/>
      <c r="D9" s="115" t="s">
        <v>193</v>
      </c>
      <c r="E9" s="116"/>
      <c r="F9" s="116"/>
      <c r="G9" s="234"/>
      <c r="H9" s="103" t="s">
        <v>20</v>
      </c>
      <c r="I9" s="103">
        <v>0</v>
      </c>
    </row>
    <row r="10" spans="1:9" ht="23.25" customHeight="1">
      <c r="A10" s="236" t="s">
        <v>22</v>
      </c>
      <c r="B10" s="237"/>
      <c r="C10" s="237"/>
      <c r="D10" s="237"/>
      <c r="E10" s="237"/>
      <c r="F10" s="237"/>
      <c r="G10" s="103" t="s">
        <v>194</v>
      </c>
      <c r="H10" s="103">
        <v>220</v>
      </c>
      <c r="I10" s="82">
        <v>1036.2</v>
      </c>
    </row>
    <row r="11" spans="1:9" ht="15" customHeight="1">
      <c r="A11" s="194" t="s">
        <v>23</v>
      </c>
      <c r="B11" s="238"/>
      <c r="C11" s="238"/>
      <c r="D11" s="238"/>
      <c r="E11" s="238"/>
      <c r="F11" s="238"/>
      <c r="G11" s="5" t="s">
        <v>24</v>
      </c>
      <c r="H11" s="103" t="s">
        <v>25</v>
      </c>
      <c r="I11" s="83">
        <v>0.05</v>
      </c>
    </row>
    <row r="12" spans="1:9" ht="15" customHeight="1">
      <c r="A12" s="239" t="s">
        <v>208</v>
      </c>
      <c r="B12" s="240"/>
      <c r="C12" s="240"/>
      <c r="D12" s="240"/>
      <c r="E12" s="240"/>
      <c r="F12" s="240"/>
      <c r="G12" s="234" t="s">
        <v>30</v>
      </c>
      <c r="H12" s="103" t="s">
        <v>26</v>
      </c>
      <c r="I12" s="144">
        <v>4.3</v>
      </c>
    </row>
    <row r="13" spans="1:9" ht="15">
      <c r="A13" s="241"/>
      <c r="B13" s="242"/>
      <c r="C13" s="242"/>
      <c r="D13" s="242"/>
      <c r="E13" s="242"/>
      <c r="F13" s="242"/>
      <c r="G13" s="234"/>
      <c r="H13" s="103" t="s">
        <v>27</v>
      </c>
      <c r="I13" s="103">
        <v>22</v>
      </c>
    </row>
    <row r="14" spans="1:9" ht="15">
      <c r="A14" s="241"/>
      <c r="B14" s="242"/>
      <c r="C14" s="242"/>
      <c r="D14" s="242"/>
      <c r="E14" s="242"/>
      <c r="F14" s="242"/>
      <c r="G14" s="234"/>
      <c r="H14" s="103" t="s">
        <v>28</v>
      </c>
      <c r="I14" s="103">
        <v>2</v>
      </c>
    </row>
    <row r="15" spans="1:9" ht="15">
      <c r="A15" s="236"/>
      <c r="B15" s="237"/>
      <c r="C15" s="237"/>
      <c r="D15" s="237"/>
      <c r="E15" s="237"/>
      <c r="F15" s="237"/>
      <c r="G15" s="234"/>
      <c r="H15" s="103" t="s">
        <v>29</v>
      </c>
      <c r="I15" s="80">
        <v>0.06</v>
      </c>
    </row>
    <row r="16" spans="1:9" ht="11.25" customHeight="1">
      <c r="A16" s="193" t="s">
        <v>209</v>
      </c>
      <c r="B16" s="193"/>
      <c r="C16" s="193"/>
      <c r="D16" s="193"/>
      <c r="E16" s="193"/>
      <c r="F16" s="194"/>
      <c r="G16" s="234" t="s">
        <v>30</v>
      </c>
      <c r="H16" s="103" t="s">
        <v>26</v>
      </c>
      <c r="I16" s="84">
        <v>16</v>
      </c>
    </row>
    <row r="17" spans="1:9" ht="11.25" customHeight="1">
      <c r="A17" s="193"/>
      <c r="B17" s="193"/>
      <c r="C17" s="193"/>
      <c r="D17" s="193"/>
      <c r="E17" s="193"/>
      <c r="F17" s="194"/>
      <c r="G17" s="234"/>
      <c r="H17" s="103" t="s">
        <v>27</v>
      </c>
      <c r="I17" s="81">
        <f>I13</f>
        <v>22</v>
      </c>
    </row>
    <row r="18" spans="1:9" ht="11.25" customHeight="1">
      <c r="A18" s="193"/>
      <c r="B18" s="193"/>
      <c r="C18" s="193"/>
      <c r="D18" s="193"/>
      <c r="E18" s="193"/>
      <c r="F18" s="194"/>
      <c r="G18" s="234"/>
      <c r="H18" s="103" t="s">
        <v>165</v>
      </c>
      <c r="I18" s="81">
        <v>1</v>
      </c>
    </row>
    <row r="19" spans="1:9" ht="15">
      <c r="A19" s="193"/>
      <c r="B19" s="193"/>
      <c r="C19" s="193"/>
      <c r="D19" s="193"/>
      <c r="E19" s="193"/>
      <c r="F19" s="194"/>
      <c r="G19" s="234"/>
      <c r="H19" s="103" t="s">
        <v>29</v>
      </c>
      <c r="I19" s="83">
        <v>0.18</v>
      </c>
    </row>
    <row r="20" spans="1:9" ht="15">
      <c r="A20" s="193" t="s">
        <v>210</v>
      </c>
      <c r="B20" s="193"/>
      <c r="C20" s="193"/>
      <c r="D20" s="193"/>
      <c r="E20" s="193"/>
      <c r="F20" s="194"/>
      <c r="G20" s="103" t="s">
        <v>30</v>
      </c>
      <c r="H20" s="103" t="s">
        <v>31</v>
      </c>
      <c r="I20" s="84">
        <v>12.6</v>
      </c>
    </row>
    <row r="21" spans="1:9" ht="15">
      <c r="A21" s="193" t="s">
        <v>32</v>
      </c>
      <c r="B21" s="193"/>
      <c r="C21" s="193"/>
      <c r="D21" s="193"/>
      <c r="E21" s="193"/>
      <c r="F21" s="194"/>
      <c r="G21" s="103"/>
      <c r="H21" s="103" t="s">
        <v>25</v>
      </c>
      <c r="I21" s="83">
        <v>0.2</v>
      </c>
    </row>
    <row r="22" ht="5.1" customHeight="1"/>
    <row r="23" spans="1:9" ht="17.25" customHeight="1">
      <c r="A23" s="178" t="s">
        <v>33</v>
      </c>
      <c r="B23" s="178"/>
      <c r="C23" s="178"/>
      <c r="D23" s="178"/>
      <c r="E23" s="178"/>
      <c r="F23" s="178"/>
      <c r="G23" s="178"/>
      <c r="H23" s="178"/>
      <c r="I23" s="178"/>
    </row>
    <row r="24" spans="1:9" ht="33.75">
      <c r="A24" s="6" t="s">
        <v>34</v>
      </c>
      <c r="B24" s="206" t="s">
        <v>35</v>
      </c>
      <c r="C24" s="207"/>
      <c r="D24" s="207"/>
      <c r="E24" s="207"/>
      <c r="F24" s="207"/>
      <c r="G24" s="208"/>
      <c r="H24" s="6" t="s">
        <v>36</v>
      </c>
      <c r="I24" s="6" t="s">
        <v>37</v>
      </c>
    </row>
    <row r="25" spans="1:9" ht="15" customHeight="1">
      <c r="A25" s="97">
        <v>1</v>
      </c>
      <c r="B25" s="172" t="s">
        <v>38</v>
      </c>
      <c r="C25" s="173"/>
      <c r="D25" s="173"/>
      <c r="E25" s="173"/>
      <c r="F25" s="173"/>
      <c r="G25" s="174"/>
      <c r="H25" s="7">
        <f>I25/$I$31</f>
        <v>0.819672131147541</v>
      </c>
      <c r="I25" s="8">
        <f>I10/H10*I5</f>
        <v>942</v>
      </c>
    </row>
    <row r="26" spans="1:10" ht="15" customHeight="1">
      <c r="A26" s="97">
        <v>2</v>
      </c>
      <c r="B26" s="172" t="s">
        <v>195</v>
      </c>
      <c r="C26" s="173"/>
      <c r="D26" s="173"/>
      <c r="E26" s="173"/>
      <c r="F26" s="173"/>
      <c r="G26" s="174"/>
      <c r="H26" s="7">
        <f aca="true" t="shared" si="0" ref="H26:H30">I26/$I$31</f>
        <v>0</v>
      </c>
      <c r="I26" s="99">
        <v>0</v>
      </c>
      <c r="J26" s="9"/>
    </row>
    <row r="27" spans="1:9" ht="15" customHeight="1">
      <c r="A27" s="97">
        <v>3</v>
      </c>
      <c r="B27" s="172" t="s">
        <v>196</v>
      </c>
      <c r="C27" s="173"/>
      <c r="D27" s="173"/>
      <c r="E27" s="173"/>
      <c r="F27" s="173"/>
      <c r="G27" s="174"/>
      <c r="H27" s="7">
        <f t="shared" si="0"/>
        <v>0</v>
      </c>
      <c r="I27" s="8">
        <v>0</v>
      </c>
    </row>
    <row r="28" spans="1:9" ht="15" customHeight="1">
      <c r="A28" s="226">
        <v>4</v>
      </c>
      <c r="B28" s="179" t="s">
        <v>211</v>
      </c>
      <c r="C28" s="179"/>
      <c r="D28" s="179"/>
      <c r="E28" s="179"/>
      <c r="F28" s="179"/>
      <c r="G28" s="179"/>
      <c r="H28" s="7">
        <f t="shared" si="0"/>
        <v>0.18032786885245902</v>
      </c>
      <c r="I28" s="8">
        <f>I6*I7*I10</f>
        <v>207.24</v>
      </c>
    </row>
    <row r="29" spans="1:9" ht="15" customHeight="1">
      <c r="A29" s="227"/>
      <c r="B29" s="228" t="s">
        <v>212</v>
      </c>
      <c r="C29" s="229"/>
      <c r="D29" s="229"/>
      <c r="E29" s="229"/>
      <c r="F29" s="229"/>
      <c r="G29" s="230"/>
      <c r="H29" s="7">
        <f t="shared" si="0"/>
        <v>0</v>
      </c>
      <c r="I29" s="8">
        <f>(I8*I10*I9)</f>
        <v>0</v>
      </c>
    </row>
    <row r="30" spans="1:9" ht="15" customHeight="1">
      <c r="A30" s="97">
        <v>5</v>
      </c>
      <c r="B30" s="172" t="s">
        <v>32</v>
      </c>
      <c r="C30" s="173"/>
      <c r="D30" s="173"/>
      <c r="E30" s="173"/>
      <c r="F30" s="173"/>
      <c r="G30" s="174"/>
      <c r="H30" s="7">
        <f t="shared" si="0"/>
        <v>0</v>
      </c>
      <c r="I30" s="8">
        <v>0</v>
      </c>
    </row>
    <row r="31" spans="1:10" s="120" customFormat="1" ht="15" customHeight="1">
      <c r="A31" s="200" t="s">
        <v>39</v>
      </c>
      <c r="B31" s="201"/>
      <c r="C31" s="201"/>
      <c r="D31" s="201"/>
      <c r="E31" s="201"/>
      <c r="F31" s="201"/>
      <c r="G31" s="202"/>
      <c r="H31" s="65">
        <f>SUM(H25:H30)</f>
        <v>1</v>
      </c>
      <c r="I31" s="139">
        <f>SUM(I25:I30)</f>
        <v>1149.24</v>
      </c>
      <c r="J31" s="119"/>
    </row>
    <row r="32" ht="5.1" customHeight="1"/>
    <row r="33" spans="1:9" ht="33.75" customHeight="1">
      <c r="A33" s="6" t="s">
        <v>40</v>
      </c>
      <c r="B33" s="206" t="s">
        <v>41</v>
      </c>
      <c r="C33" s="207"/>
      <c r="D33" s="207"/>
      <c r="E33" s="207"/>
      <c r="F33" s="207"/>
      <c r="G33" s="208"/>
      <c r="H33" s="6" t="s">
        <v>36</v>
      </c>
      <c r="I33" s="6" t="s">
        <v>37</v>
      </c>
    </row>
    <row r="34" spans="1:9" ht="15" customHeight="1">
      <c r="A34" s="97">
        <v>1</v>
      </c>
      <c r="B34" s="172" t="s">
        <v>197</v>
      </c>
      <c r="C34" s="173"/>
      <c r="D34" s="173"/>
      <c r="E34" s="173"/>
      <c r="F34" s="173"/>
      <c r="G34" s="174"/>
      <c r="H34" s="7">
        <v>0.2</v>
      </c>
      <c r="I34" s="8">
        <f>$I$31*H34</f>
        <v>229.848</v>
      </c>
    </row>
    <row r="35" spans="1:9" ht="15" customHeight="1">
      <c r="A35" s="97">
        <v>2</v>
      </c>
      <c r="B35" s="172" t="s">
        <v>198</v>
      </c>
      <c r="C35" s="173"/>
      <c r="D35" s="173"/>
      <c r="E35" s="173"/>
      <c r="F35" s="173"/>
      <c r="G35" s="174"/>
      <c r="H35" s="7">
        <v>0.015</v>
      </c>
      <c r="I35" s="8">
        <f aca="true" t="shared" si="1" ref="I35:I41">$I$31*H35</f>
        <v>17.238599999999998</v>
      </c>
    </row>
    <row r="36" spans="1:9" ht="15" customHeight="1">
      <c r="A36" s="97">
        <v>3</v>
      </c>
      <c r="B36" s="172" t="s">
        <v>199</v>
      </c>
      <c r="C36" s="173"/>
      <c r="D36" s="173"/>
      <c r="E36" s="173"/>
      <c r="F36" s="173"/>
      <c r="G36" s="174"/>
      <c r="H36" s="7">
        <v>0.01</v>
      </c>
      <c r="I36" s="8">
        <f t="shared" si="1"/>
        <v>11.4924</v>
      </c>
    </row>
    <row r="37" spans="1:9" ht="15" customHeight="1">
      <c r="A37" s="97">
        <v>4</v>
      </c>
      <c r="B37" s="172" t="s">
        <v>200</v>
      </c>
      <c r="C37" s="173"/>
      <c r="D37" s="173"/>
      <c r="E37" s="173"/>
      <c r="F37" s="173"/>
      <c r="G37" s="174"/>
      <c r="H37" s="7">
        <v>0.002</v>
      </c>
      <c r="I37" s="8">
        <f>$I$31*H37</f>
        <v>2.29848</v>
      </c>
    </row>
    <row r="38" spans="1:9" ht="15" customHeight="1">
      <c r="A38" s="97">
        <v>5</v>
      </c>
      <c r="B38" s="172" t="s">
        <v>201</v>
      </c>
      <c r="C38" s="173"/>
      <c r="D38" s="173"/>
      <c r="E38" s="173"/>
      <c r="F38" s="173"/>
      <c r="G38" s="174"/>
      <c r="H38" s="7">
        <v>0.025</v>
      </c>
      <c r="I38" s="8">
        <f t="shared" si="1"/>
        <v>28.731</v>
      </c>
    </row>
    <row r="39" spans="1:9" ht="15" customHeight="1">
      <c r="A39" s="97">
        <v>6</v>
      </c>
      <c r="B39" s="172" t="s">
        <v>202</v>
      </c>
      <c r="C39" s="173"/>
      <c r="D39" s="173"/>
      <c r="E39" s="173"/>
      <c r="F39" s="173"/>
      <c r="G39" s="174"/>
      <c r="H39" s="7">
        <v>0.08</v>
      </c>
      <c r="I39" s="8">
        <f>$I$31*H39</f>
        <v>91.9392</v>
      </c>
    </row>
    <row r="40" spans="1:9" ht="15" customHeight="1">
      <c r="A40" s="97">
        <v>7</v>
      </c>
      <c r="B40" s="172" t="s">
        <v>203</v>
      </c>
      <c r="C40" s="173"/>
      <c r="D40" s="173"/>
      <c r="E40" s="173"/>
      <c r="F40" s="173"/>
      <c r="G40" s="174"/>
      <c r="H40" s="7">
        <v>0.03</v>
      </c>
      <c r="I40" s="8">
        <f t="shared" si="1"/>
        <v>34.477199999999996</v>
      </c>
    </row>
    <row r="41" spans="1:9" ht="15" customHeight="1">
      <c r="A41" s="97">
        <v>8</v>
      </c>
      <c r="B41" s="172" t="s">
        <v>204</v>
      </c>
      <c r="C41" s="173"/>
      <c r="D41" s="173"/>
      <c r="E41" s="173"/>
      <c r="F41" s="173"/>
      <c r="G41" s="174"/>
      <c r="H41" s="7">
        <v>0.006</v>
      </c>
      <c r="I41" s="8">
        <f t="shared" si="1"/>
        <v>6.89544</v>
      </c>
    </row>
    <row r="42" spans="1:10" s="120" customFormat="1" ht="15" customHeight="1">
      <c r="A42" s="200" t="s">
        <v>42</v>
      </c>
      <c r="B42" s="201"/>
      <c r="C42" s="201"/>
      <c r="D42" s="201"/>
      <c r="E42" s="201"/>
      <c r="F42" s="201"/>
      <c r="G42" s="202"/>
      <c r="H42" s="65">
        <f>SUM(H34:H41)</f>
        <v>0.3680000000000001</v>
      </c>
      <c r="I42" s="139">
        <f>I34+I35+I36+I37+I38+I39+I40+I41</f>
        <v>422.92032</v>
      </c>
      <c r="J42" s="119"/>
    </row>
    <row r="43" spans="1:9" ht="15" customHeight="1">
      <c r="A43" s="225" t="s">
        <v>43</v>
      </c>
      <c r="B43" s="225"/>
      <c r="C43" s="225"/>
      <c r="D43" s="225"/>
      <c r="E43" s="225"/>
      <c r="F43" s="225"/>
      <c r="G43" s="225"/>
      <c r="H43" s="225"/>
      <c r="I43" s="225"/>
    </row>
    <row r="44" spans="1:16" ht="30.75" customHeight="1">
      <c r="A44" s="235" t="s">
        <v>222</v>
      </c>
      <c r="B44" s="235"/>
      <c r="C44" s="235"/>
      <c r="D44" s="235"/>
      <c r="E44" s="235"/>
      <c r="F44" s="235"/>
      <c r="G44" s="235"/>
      <c r="H44" s="235"/>
      <c r="I44" s="235"/>
      <c r="J44"/>
      <c r="K44"/>
      <c r="L44"/>
      <c r="M44"/>
      <c r="N44"/>
      <c r="O44"/>
      <c r="P44"/>
    </row>
    <row r="45" spans="1:9" ht="33.75" customHeight="1">
      <c r="A45" s="6" t="s">
        <v>44</v>
      </c>
      <c r="B45" s="206" t="s">
        <v>45</v>
      </c>
      <c r="C45" s="207"/>
      <c r="D45" s="207"/>
      <c r="E45" s="207"/>
      <c r="F45" s="207"/>
      <c r="G45" s="208"/>
      <c r="H45" s="6" t="s">
        <v>36</v>
      </c>
      <c r="I45" s="6" t="s">
        <v>37</v>
      </c>
    </row>
    <row r="46" spans="1:9" ht="15" customHeight="1">
      <c r="A46" s="97">
        <v>1</v>
      </c>
      <c r="B46" s="172" t="s">
        <v>46</v>
      </c>
      <c r="C46" s="173"/>
      <c r="D46" s="173"/>
      <c r="E46" s="173"/>
      <c r="F46" s="173"/>
      <c r="G46" s="174"/>
      <c r="H46" s="7">
        <v>0.1111</v>
      </c>
      <c r="I46" s="8">
        <f>$I$31*H46</f>
        <v>127.680564</v>
      </c>
    </row>
    <row r="47" spans="1:9" ht="15" customHeight="1">
      <c r="A47" s="97">
        <v>2</v>
      </c>
      <c r="B47" s="172" t="s">
        <v>47</v>
      </c>
      <c r="C47" s="173"/>
      <c r="D47" s="173"/>
      <c r="E47" s="173"/>
      <c r="F47" s="173"/>
      <c r="G47" s="174"/>
      <c r="H47" s="7">
        <v>0.02047</v>
      </c>
      <c r="I47" s="8">
        <f>$I$31*H47</f>
        <v>23.524942799999998</v>
      </c>
    </row>
    <row r="48" spans="1:9" ht="15" customHeight="1">
      <c r="A48" s="97">
        <v>3</v>
      </c>
      <c r="B48" s="172" t="s">
        <v>50</v>
      </c>
      <c r="C48" s="173"/>
      <c r="D48" s="173"/>
      <c r="E48" s="173"/>
      <c r="F48" s="173"/>
      <c r="G48" s="174"/>
      <c r="H48" s="7">
        <v>0.012123</v>
      </c>
      <c r="I48" s="8">
        <f aca="true" t="shared" si="2" ref="I48:I52">$I$31*H48</f>
        <v>13.93223652</v>
      </c>
    </row>
    <row r="49" spans="1:9" ht="15" customHeight="1">
      <c r="A49" s="97">
        <v>4</v>
      </c>
      <c r="B49" s="172" t="s">
        <v>48</v>
      </c>
      <c r="C49" s="173"/>
      <c r="D49" s="173"/>
      <c r="E49" s="173"/>
      <c r="F49" s="173"/>
      <c r="G49" s="174"/>
      <c r="H49" s="7">
        <v>0.011436</v>
      </c>
      <c r="I49" s="8">
        <f>$I$31*H49</f>
        <v>13.14270864</v>
      </c>
    </row>
    <row r="50" spans="1:9" ht="15" customHeight="1">
      <c r="A50" s="97">
        <v>5</v>
      </c>
      <c r="B50" s="172" t="s">
        <v>49</v>
      </c>
      <c r="C50" s="173"/>
      <c r="D50" s="173"/>
      <c r="E50" s="173"/>
      <c r="F50" s="173"/>
      <c r="G50" s="174"/>
      <c r="H50" s="7">
        <v>0.000174</v>
      </c>
      <c r="I50" s="8">
        <f t="shared" si="2"/>
        <v>0.19996776</v>
      </c>
    </row>
    <row r="51" spans="1:9" ht="15" customHeight="1">
      <c r="A51" s="97">
        <v>6</v>
      </c>
      <c r="B51" s="172" t="s">
        <v>51</v>
      </c>
      <c r="C51" s="173"/>
      <c r="D51" s="173"/>
      <c r="E51" s="173"/>
      <c r="F51" s="173"/>
      <c r="G51" s="174"/>
      <c r="H51" s="7">
        <v>0.000442</v>
      </c>
      <c r="I51" s="8">
        <f t="shared" si="2"/>
        <v>0.50796408</v>
      </c>
    </row>
    <row r="52" spans="1:9" ht="15" customHeight="1">
      <c r="A52" s="97">
        <v>7</v>
      </c>
      <c r="B52" s="172" t="s">
        <v>52</v>
      </c>
      <c r="C52" s="173"/>
      <c r="D52" s="173"/>
      <c r="E52" s="173"/>
      <c r="F52" s="173"/>
      <c r="G52" s="174"/>
      <c r="H52" s="7">
        <v>0.000185</v>
      </c>
      <c r="I52" s="8">
        <f t="shared" si="2"/>
        <v>0.2126094</v>
      </c>
    </row>
    <row r="53" spans="1:9" ht="15" customHeight="1">
      <c r="A53" s="97">
        <v>8</v>
      </c>
      <c r="B53" s="172" t="s">
        <v>53</v>
      </c>
      <c r="C53" s="173"/>
      <c r="D53" s="173"/>
      <c r="E53" s="173"/>
      <c r="F53" s="173"/>
      <c r="G53" s="174"/>
      <c r="H53" s="7">
        <v>0.09079</v>
      </c>
      <c r="I53" s="8">
        <f>$I$31*H53</f>
        <v>104.3394996</v>
      </c>
    </row>
    <row r="54" spans="1:10" s="120" customFormat="1" ht="15" customHeight="1">
      <c r="A54" s="200" t="s">
        <v>54</v>
      </c>
      <c r="B54" s="201"/>
      <c r="C54" s="201"/>
      <c r="D54" s="201"/>
      <c r="E54" s="201"/>
      <c r="F54" s="201"/>
      <c r="G54" s="202"/>
      <c r="H54" s="65">
        <f>SUM(H46:H53)</f>
        <v>0.24672</v>
      </c>
      <c r="I54" s="139">
        <f>I46+I47+I48+I49+I50+I51+I52+I53</f>
        <v>283.5404928</v>
      </c>
      <c r="J54" s="119"/>
    </row>
    <row r="55" spans="1:9" ht="11.25" customHeight="1">
      <c r="A55" s="67" t="s">
        <v>55</v>
      </c>
      <c r="B55" s="203" t="s">
        <v>56</v>
      </c>
      <c r="C55" s="203"/>
      <c r="D55" s="203"/>
      <c r="E55" s="203"/>
      <c r="F55" s="203"/>
      <c r="G55" s="203"/>
      <c r="H55" s="203"/>
      <c r="I55" s="203"/>
    </row>
    <row r="56" spans="1:9" ht="15" customHeight="1">
      <c r="A56" s="67" t="s">
        <v>57</v>
      </c>
      <c r="B56" s="224" t="s">
        <v>58</v>
      </c>
      <c r="C56" s="224"/>
      <c r="D56" s="224"/>
      <c r="E56" s="224"/>
      <c r="F56" s="224"/>
      <c r="G56" s="224"/>
      <c r="H56" s="224"/>
      <c r="I56" s="224"/>
    </row>
    <row r="57" spans="1:9" ht="33.75" customHeight="1">
      <c r="A57" s="6" t="s">
        <v>59</v>
      </c>
      <c r="B57" s="206" t="s">
        <v>60</v>
      </c>
      <c r="C57" s="207"/>
      <c r="D57" s="207"/>
      <c r="E57" s="207"/>
      <c r="F57" s="207"/>
      <c r="G57" s="208"/>
      <c r="H57" s="6" t="s">
        <v>36</v>
      </c>
      <c r="I57" s="6" t="s">
        <v>37</v>
      </c>
    </row>
    <row r="58" spans="1:9" ht="15" customHeight="1">
      <c r="A58" s="97">
        <v>1</v>
      </c>
      <c r="B58" s="172" t="s">
        <v>61</v>
      </c>
      <c r="C58" s="173"/>
      <c r="D58" s="173"/>
      <c r="E58" s="173"/>
      <c r="F58" s="173"/>
      <c r="G58" s="174"/>
      <c r="H58" s="7">
        <v>0.023627</v>
      </c>
      <c r="I58" s="8">
        <f>$I$31*H58</f>
        <v>27.15309348</v>
      </c>
    </row>
    <row r="59" spans="1:9" ht="15" customHeight="1">
      <c r="A59" s="97">
        <v>2</v>
      </c>
      <c r="B59" s="172" t="s">
        <v>62</v>
      </c>
      <c r="C59" s="173"/>
      <c r="D59" s="173"/>
      <c r="E59" s="173"/>
      <c r="F59" s="173"/>
      <c r="G59" s="174"/>
      <c r="H59" s="7">
        <v>0.001717</v>
      </c>
      <c r="I59" s="8">
        <f aca="true" t="shared" si="3" ref="I59:I60">$I$31*H59</f>
        <v>1.97324508</v>
      </c>
    </row>
    <row r="60" spans="1:9" ht="15" customHeight="1">
      <c r="A60" s="97">
        <v>3</v>
      </c>
      <c r="B60" s="172" t="s">
        <v>63</v>
      </c>
      <c r="C60" s="173"/>
      <c r="D60" s="173"/>
      <c r="E60" s="173"/>
      <c r="F60" s="173"/>
      <c r="G60" s="174"/>
      <c r="H60" s="7">
        <v>0.011813</v>
      </c>
      <c r="I60" s="8">
        <f t="shared" si="3"/>
        <v>13.575972120000001</v>
      </c>
    </row>
    <row r="61" spans="1:10" s="120" customFormat="1" ht="15" customHeight="1">
      <c r="A61" s="200" t="s">
        <v>64</v>
      </c>
      <c r="B61" s="201"/>
      <c r="C61" s="201"/>
      <c r="D61" s="201"/>
      <c r="E61" s="201"/>
      <c r="F61" s="201"/>
      <c r="G61" s="202"/>
      <c r="H61" s="65">
        <f>SUM(H58:H60)</f>
        <v>0.037156999999999996</v>
      </c>
      <c r="I61" s="139">
        <f>I58+I59+I60</f>
        <v>42.702310680000004</v>
      </c>
      <c r="J61" s="119"/>
    </row>
    <row r="62" ht="5.1" customHeight="1"/>
    <row r="63" spans="1:9" ht="33.75">
      <c r="A63" s="6" t="s">
        <v>65</v>
      </c>
      <c r="B63" s="206" t="s">
        <v>66</v>
      </c>
      <c r="C63" s="207"/>
      <c r="D63" s="207"/>
      <c r="E63" s="207"/>
      <c r="F63" s="207"/>
      <c r="G63" s="208"/>
      <c r="H63" s="6" t="s">
        <v>36</v>
      </c>
      <c r="I63" s="6" t="s">
        <v>37</v>
      </c>
    </row>
    <row r="64" spans="1:9" ht="15" customHeight="1">
      <c r="A64" s="97">
        <v>1</v>
      </c>
      <c r="B64" s="172" t="s">
        <v>67</v>
      </c>
      <c r="C64" s="173"/>
      <c r="D64" s="173"/>
      <c r="E64" s="173"/>
      <c r="F64" s="173"/>
      <c r="G64" s="174"/>
      <c r="H64" s="7">
        <f>(H42*H54)</f>
        <v>0.09079296000000002</v>
      </c>
      <c r="I64" s="8">
        <f>$I$31*H64</f>
        <v>104.34290135040003</v>
      </c>
    </row>
    <row r="65" spans="1:11" s="120" customFormat="1" ht="15" customHeight="1">
      <c r="A65" s="200" t="s">
        <v>68</v>
      </c>
      <c r="B65" s="201"/>
      <c r="C65" s="201"/>
      <c r="D65" s="201"/>
      <c r="E65" s="201"/>
      <c r="F65" s="201"/>
      <c r="G65" s="202"/>
      <c r="H65" s="65">
        <f>SUM(H64:H64)</f>
        <v>0.09079296000000002</v>
      </c>
      <c r="I65" s="139">
        <f>I64</f>
        <v>104.34290135040003</v>
      </c>
      <c r="J65" s="119"/>
      <c r="K65" s="121"/>
    </row>
    <row r="66" ht="5.1" customHeight="1">
      <c r="J66" s="10"/>
    </row>
    <row r="67" spans="1:10" s="120" customFormat="1" ht="12">
      <c r="A67" s="223" t="s">
        <v>69</v>
      </c>
      <c r="B67" s="223"/>
      <c r="C67" s="223"/>
      <c r="D67" s="223"/>
      <c r="E67" s="223"/>
      <c r="F67" s="223"/>
      <c r="G67" s="223"/>
      <c r="H67" s="122">
        <f>H42+H54+H61+H65</f>
        <v>0.7426699600000002</v>
      </c>
      <c r="I67" s="123">
        <f>I42+I54+I61+I65</f>
        <v>853.5060248304</v>
      </c>
      <c r="J67" s="119"/>
    </row>
    <row r="68" ht="5.1" customHeight="1"/>
    <row r="69" spans="1:9" ht="33.75">
      <c r="A69" s="6" t="s">
        <v>70</v>
      </c>
      <c r="B69" s="206" t="s">
        <v>71</v>
      </c>
      <c r="C69" s="207"/>
      <c r="D69" s="207"/>
      <c r="E69" s="207"/>
      <c r="F69" s="207"/>
      <c r="G69" s="208"/>
      <c r="H69" s="6" t="s">
        <v>36</v>
      </c>
      <c r="I69" s="6" t="s">
        <v>37</v>
      </c>
    </row>
    <row r="70" spans="1:9" ht="15" customHeight="1">
      <c r="A70" s="104">
        <v>1</v>
      </c>
      <c r="B70" s="172" t="s">
        <v>213</v>
      </c>
      <c r="C70" s="173"/>
      <c r="D70" s="173"/>
      <c r="E70" s="173"/>
      <c r="F70" s="173"/>
      <c r="G70" s="174"/>
      <c r="H70" s="7">
        <f>I70/$I$31</f>
        <v>0.2511572865545926</v>
      </c>
      <c r="I70" s="8">
        <f>I81</f>
        <v>288.64</v>
      </c>
    </row>
    <row r="71" spans="1:9" ht="15" customHeight="1">
      <c r="A71" s="104">
        <v>2</v>
      </c>
      <c r="B71" s="172" t="s">
        <v>214</v>
      </c>
      <c r="C71" s="173"/>
      <c r="D71" s="173"/>
      <c r="E71" s="173"/>
      <c r="F71" s="173"/>
      <c r="G71" s="174"/>
      <c r="H71" s="7">
        <f>I71/$I$31</f>
        <v>0.11545021057394453</v>
      </c>
      <c r="I71" s="8">
        <f>I77</f>
        <v>132.68</v>
      </c>
    </row>
    <row r="72" spans="1:9" ht="15" customHeight="1">
      <c r="A72" s="97">
        <v>3</v>
      </c>
      <c r="B72" s="172" t="s">
        <v>215</v>
      </c>
      <c r="C72" s="173"/>
      <c r="D72" s="173"/>
      <c r="E72" s="173"/>
      <c r="F72" s="173"/>
      <c r="G72" s="174"/>
      <c r="H72" s="7">
        <f>I72/$I$31</f>
        <v>0.010963767359298318</v>
      </c>
      <c r="I72" s="8">
        <f>I20</f>
        <v>12.6</v>
      </c>
    </row>
    <row r="73" spans="1:10" ht="15" customHeight="1">
      <c r="A73" s="200" t="s">
        <v>72</v>
      </c>
      <c r="B73" s="201"/>
      <c r="C73" s="201"/>
      <c r="D73" s="201"/>
      <c r="E73" s="201"/>
      <c r="F73" s="201"/>
      <c r="G73" s="202"/>
      <c r="H73" s="65">
        <f>H70+H71+H72</f>
        <v>0.37757126448783546</v>
      </c>
      <c r="I73" s="139">
        <f>I70+I71+I72</f>
        <v>433.92</v>
      </c>
      <c r="J73" s="9"/>
    </row>
    <row r="74" spans="1:9" ht="5.1" customHeight="1">
      <c r="A74" s="124"/>
      <c r="B74" s="124"/>
      <c r="C74" s="124"/>
      <c r="D74" s="124"/>
      <c r="E74" s="124"/>
      <c r="F74" s="124"/>
      <c r="G74" s="124"/>
      <c r="H74" s="125"/>
      <c r="I74" s="126"/>
    </row>
    <row r="75" spans="1:9" ht="15" customHeight="1">
      <c r="A75" s="221" t="s">
        <v>73</v>
      </c>
      <c r="B75" s="221"/>
      <c r="C75" s="221"/>
      <c r="D75" s="221"/>
      <c r="E75" s="221"/>
      <c r="F75" s="221"/>
      <c r="G75" s="221"/>
      <c r="H75" s="221"/>
      <c r="I75" s="221"/>
    </row>
    <row r="76" spans="1:9" ht="24" customHeight="1">
      <c r="A76" s="193" t="s">
        <v>74</v>
      </c>
      <c r="B76" s="193"/>
      <c r="C76" s="97" t="s">
        <v>75</v>
      </c>
      <c r="D76" s="97" t="s">
        <v>76</v>
      </c>
      <c r="E76" s="97" t="s">
        <v>77</v>
      </c>
      <c r="F76" s="97" t="s">
        <v>78</v>
      </c>
      <c r="G76" s="97" t="s">
        <v>79</v>
      </c>
      <c r="H76" s="7" t="s">
        <v>80</v>
      </c>
      <c r="I76" s="8" t="s">
        <v>81</v>
      </c>
    </row>
    <row r="77" spans="1:9" ht="15" customHeight="1">
      <c r="A77" s="222">
        <f>I12</f>
        <v>4.3</v>
      </c>
      <c r="B77" s="193"/>
      <c r="C77" s="97">
        <f>I13</f>
        <v>22</v>
      </c>
      <c r="D77" s="97">
        <f>I14</f>
        <v>2</v>
      </c>
      <c r="E77" s="101">
        <f>A77*C77*D77</f>
        <v>189.2</v>
      </c>
      <c r="F77" s="101">
        <f>I25</f>
        <v>942</v>
      </c>
      <c r="G77" s="11">
        <f>I15</f>
        <v>0.06</v>
      </c>
      <c r="H77" s="101">
        <f>F77*G77</f>
        <v>56.519999999999996</v>
      </c>
      <c r="I77" s="8">
        <f>E77-H77</f>
        <v>132.68</v>
      </c>
    </row>
    <row r="78" spans="1:9" ht="5.1" customHeight="1">
      <c r="A78" s="127"/>
      <c r="B78" s="127"/>
      <c r="C78" s="127"/>
      <c r="D78" s="127"/>
      <c r="E78" s="128"/>
      <c r="F78" s="128"/>
      <c r="G78" s="129"/>
      <c r="H78" s="128"/>
      <c r="I78" s="130"/>
    </row>
    <row r="79" spans="1:9" ht="15" customHeight="1">
      <c r="A79" s="221" t="s">
        <v>82</v>
      </c>
      <c r="B79" s="221"/>
      <c r="C79" s="221"/>
      <c r="D79" s="221"/>
      <c r="E79" s="221"/>
      <c r="F79" s="221"/>
      <c r="G79" s="221"/>
      <c r="H79" s="221"/>
      <c r="I79" s="221"/>
    </row>
    <row r="80" spans="1:9" ht="23.25" customHeight="1">
      <c r="A80" s="193" t="s">
        <v>74</v>
      </c>
      <c r="B80" s="193"/>
      <c r="C80" s="97" t="s">
        <v>166</v>
      </c>
      <c r="D80" s="97" t="s">
        <v>76</v>
      </c>
      <c r="E80" s="97" t="s">
        <v>77</v>
      </c>
      <c r="F80" s="97" t="s">
        <v>78</v>
      </c>
      <c r="G80" s="97" t="s">
        <v>79</v>
      </c>
      <c r="H80" s="7" t="str">
        <f>H76</f>
        <v>Valor desconto</v>
      </c>
      <c r="I80" s="8" t="s">
        <v>81</v>
      </c>
    </row>
    <row r="81" spans="1:9" ht="15" customHeight="1">
      <c r="A81" s="217">
        <f>I16</f>
        <v>16</v>
      </c>
      <c r="B81" s="217"/>
      <c r="C81" s="12">
        <f>I17</f>
        <v>22</v>
      </c>
      <c r="D81" s="97">
        <f>I18</f>
        <v>1</v>
      </c>
      <c r="E81" s="101">
        <f>A81*C81*D81</f>
        <v>352</v>
      </c>
      <c r="F81" s="101">
        <f>E81</f>
        <v>352</v>
      </c>
      <c r="G81" s="96">
        <f>I19</f>
        <v>0.18</v>
      </c>
      <c r="H81" s="101">
        <f>F81*G81</f>
        <v>63.36</v>
      </c>
      <c r="I81" s="8">
        <f>E81-H81</f>
        <v>288.64</v>
      </c>
    </row>
    <row r="82" ht="5.1" customHeight="1"/>
    <row r="83" spans="1:12" ht="12" customHeight="1">
      <c r="A83" s="183" t="s">
        <v>167</v>
      </c>
      <c r="B83" s="183"/>
      <c r="C83" s="183"/>
      <c r="D83" s="183"/>
      <c r="E83" s="183"/>
      <c r="F83" s="183"/>
      <c r="G83" s="183"/>
      <c r="H83" s="131">
        <f>H31+H67+H73</f>
        <v>2.1202412244878355</v>
      </c>
      <c r="I83" s="132">
        <f>I31+I67+I73</f>
        <v>2436.6660248304</v>
      </c>
      <c r="J83" s="9"/>
      <c r="L83" s="9"/>
    </row>
    <row r="84" spans="1:12" s="14" customFormat="1" ht="5.1" customHeight="1">
      <c r="A84" s="133"/>
      <c r="B84" s="133"/>
      <c r="C84" s="133"/>
      <c r="D84" s="133"/>
      <c r="E84" s="133"/>
      <c r="F84" s="133"/>
      <c r="G84" s="133"/>
      <c r="H84" s="134"/>
      <c r="I84" s="135"/>
      <c r="J84" s="13"/>
      <c r="L84" s="13"/>
    </row>
    <row r="85" spans="1:9" ht="11.25" customHeight="1">
      <c r="A85" s="178" t="s">
        <v>83</v>
      </c>
      <c r="B85" s="178"/>
      <c r="C85" s="178"/>
      <c r="D85" s="178"/>
      <c r="E85" s="178"/>
      <c r="F85" s="178"/>
      <c r="G85" s="178"/>
      <c r="H85" s="178"/>
      <c r="I85" s="178"/>
    </row>
    <row r="86" spans="1:9" ht="33.75">
      <c r="A86" s="6" t="s">
        <v>34</v>
      </c>
      <c r="B86" s="206" t="s">
        <v>84</v>
      </c>
      <c r="C86" s="207"/>
      <c r="D86" s="207"/>
      <c r="E86" s="207"/>
      <c r="F86" s="207"/>
      <c r="G86" s="208"/>
      <c r="H86" s="6" t="s">
        <v>36</v>
      </c>
      <c r="I86" s="6" t="s">
        <v>37</v>
      </c>
    </row>
    <row r="87" spans="1:19" ht="15" customHeight="1">
      <c r="A87" s="151">
        <v>1</v>
      </c>
      <c r="B87" s="172" t="s">
        <v>85</v>
      </c>
      <c r="C87" s="173"/>
      <c r="D87" s="173"/>
      <c r="E87" s="173"/>
      <c r="F87" s="173"/>
      <c r="G87" s="174"/>
      <c r="H87" s="7">
        <f>I87/$I$98</f>
        <v>0</v>
      </c>
      <c r="I87" s="8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151">
        <v>2</v>
      </c>
      <c r="B88" s="218" t="s">
        <v>172</v>
      </c>
      <c r="C88" s="219"/>
      <c r="D88" s="219"/>
      <c r="E88" s="219"/>
      <c r="F88" s="219"/>
      <c r="G88" s="220"/>
      <c r="H88" s="7">
        <f aca="true" t="shared" si="4" ref="H88:H92">I88/$I$98</f>
        <v>0</v>
      </c>
      <c r="I88" s="8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151">
        <v>3</v>
      </c>
      <c r="B89" s="172" t="s">
        <v>86</v>
      </c>
      <c r="C89" s="173"/>
      <c r="D89" s="173"/>
      <c r="E89" s="173"/>
      <c r="F89" s="173"/>
      <c r="G89" s="174"/>
      <c r="H89" s="7">
        <f t="shared" si="4"/>
        <v>0</v>
      </c>
      <c r="I89" s="8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151">
        <v>4</v>
      </c>
      <c r="B90" s="214" t="s">
        <v>173</v>
      </c>
      <c r="C90" s="215"/>
      <c r="D90" s="215"/>
      <c r="E90" s="215"/>
      <c r="F90" s="215"/>
      <c r="G90" s="216"/>
      <c r="H90" s="7">
        <f t="shared" si="4"/>
        <v>0</v>
      </c>
      <c r="I90" s="8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151">
        <v>5</v>
      </c>
      <c r="B91" s="172" t="s">
        <v>87</v>
      </c>
      <c r="C91" s="173"/>
      <c r="D91" s="173"/>
      <c r="E91" s="173"/>
      <c r="F91" s="173"/>
      <c r="G91" s="174"/>
      <c r="H91" s="7">
        <f t="shared" si="4"/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51">
        <v>6</v>
      </c>
      <c r="B92" s="172" t="s">
        <v>88</v>
      </c>
      <c r="C92" s="173"/>
      <c r="D92" s="173"/>
      <c r="E92" s="173"/>
      <c r="F92" s="173"/>
      <c r="G92" s="174"/>
      <c r="H92" s="7">
        <f t="shared" si="4"/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200" t="s">
        <v>89</v>
      </c>
      <c r="B93" s="201"/>
      <c r="C93" s="201"/>
      <c r="D93" s="201"/>
      <c r="E93" s="201"/>
      <c r="F93" s="201"/>
      <c r="G93" s="202"/>
      <c r="H93" s="65">
        <f>H87+H88+H89+H90+H91+H92</f>
        <v>0</v>
      </c>
      <c r="I93" s="66">
        <f>I87+I88+I89+I90+I91+I92</f>
        <v>0</v>
      </c>
      <c r="J93" s="9"/>
      <c r="K93"/>
      <c r="L93"/>
      <c r="M93"/>
      <c r="N93"/>
      <c r="O93"/>
      <c r="P93"/>
      <c r="Q93"/>
      <c r="R93"/>
      <c r="S93"/>
    </row>
    <row r="94" spans="1:19" ht="30" customHeight="1">
      <c r="A94"/>
      <c r="B94" s="203" t="s">
        <v>205</v>
      </c>
      <c r="C94" s="203"/>
      <c r="D94" s="203"/>
      <c r="E94" s="203"/>
      <c r="F94" s="203"/>
      <c r="G94" s="203"/>
      <c r="H94" s="203"/>
      <c r="I94" s="203"/>
      <c r="K94"/>
      <c r="L94"/>
      <c r="M94"/>
      <c r="N94"/>
      <c r="O94"/>
      <c r="P94"/>
      <c r="Q94"/>
      <c r="R94"/>
      <c r="S94"/>
    </row>
    <row r="95" spans="1:9" ht="5.25" customHeight="1">
      <c r="A95"/>
      <c r="B95"/>
      <c r="C95"/>
      <c r="D95"/>
      <c r="E95"/>
      <c r="F95"/>
      <c r="G95"/>
      <c r="H95"/>
      <c r="I95"/>
    </row>
    <row r="96" spans="1:19" ht="48.75" customHeight="1">
      <c r="A96" s="210" t="s">
        <v>174</v>
      </c>
      <c r="B96" s="211"/>
      <c r="C96" s="211"/>
      <c r="D96" s="211"/>
      <c r="E96" s="212"/>
      <c r="F96" s="15">
        <v>0.1</v>
      </c>
      <c r="G96" s="16">
        <f>I98*F96</f>
        <v>230.39860248304004</v>
      </c>
      <c r="H96" s="68" t="s">
        <v>90</v>
      </c>
      <c r="I96" s="69">
        <f>I71</f>
        <v>132.68</v>
      </c>
      <c r="K96"/>
      <c r="L96"/>
      <c r="M96"/>
      <c r="N96"/>
      <c r="O96"/>
      <c r="P96"/>
      <c r="Q96"/>
      <c r="R96"/>
      <c r="S96"/>
    </row>
    <row r="97" spans="1:19" s="138" customFormat="1" ht="16.5" customHeight="1">
      <c r="A97" s="204" t="s">
        <v>91</v>
      </c>
      <c r="B97" s="204"/>
      <c r="C97" s="152" t="s">
        <v>92</v>
      </c>
      <c r="D97" s="152" t="s">
        <v>93</v>
      </c>
      <c r="E97" s="152" t="s">
        <v>94</v>
      </c>
      <c r="F97" s="152" t="s">
        <v>95</v>
      </c>
      <c r="G97" s="152" t="s">
        <v>216</v>
      </c>
      <c r="H97" s="68" t="s">
        <v>96</v>
      </c>
      <c r="I97" s="71" t="s">
        <v>97</v>
      </c>
      <c r="J97" s="137"/>
      <c r="K97"/>
      <c r="L97"/>
      <c r="M97"/>
      <c r="N97"/>
      <c r="O97"/>
      <c r="P97"/>
      <c r="Q97"/>
      <c r="R97"/>
      <c r="S97"/>
    </row>
    <row r="98" spans="1:19" ht="16.5" customHeight="1">
      <c r="A98" s="205">
        <f>I31</f>
        <v>1149.24</v>
      </c>
      <c r="B98" s="205"/>
      <c r="C98" s="153">
        <f>I42</f>
        <v>422.92032</v>
      </c>
      <c r="D98" s="153">
        <f>I54</f>
        <v>283.5404928</v>
      </c>
      <c r="E98" s="153">
        <f>I61</f>
        <v>42.702310680000004</v>
      </c>
      <c r="F98" s="153">
        <f>I65</f>
        <v>104.34290135040003</v>
      </c>
      <c r="G98" s="153">
        <f>I73</f>
        <v>433.92</v>
      </c>
      <c r="H98" s="153">
        <f>A98+C98+D98+E98+F98+G98</f>
        <v>2436.6660248304</v>
      </c>
      <c r="I98" s="153">
        <f>H98-I96</f>
        <v>2303.9860248304003</v>
      </c>
      <c r="J98" s="9"/>
      <c r="K98"/>
      <c r="L98"/>
      <c r="M98"/>
      <c r="N98"/>
      <c r="O98"/>
      <c r="P98"/>
      <c r="Q98"/>
      <c r="R98"/>
      <c r="S98"/>
    </row>
    <row r="99" spans="1:9" ht="5.1" customHeight="1">
      <c r="A99" s="67"/>
      <c r="B99" s="213"/>
      <c r="C99" s="213"/>
      <c r="D99" s="213"/>
      <c r="E99" s="213"/>
      <c r="F99" s="213"/>
      <c r="G99" s="213"/>
      <c r="H99" s="213"/>
      <c r="I99" s="213"/>
    </row>
    <row r="100" spans="1:9" ht="33.75">
      <c r="A100" s="6" t="s">
        <v>40</v>
      </c>
      <c r="B100" s="206" t="s">
        <v>98</v>
      </c>
      <c r="C100" s="207"/>
      <c r="D100" s="207"/>
      <c r="E100" s="207"/>
      <c r="F100" s="207"/>
      <c r="G100" s="208"/>
      <c r="H100" s="6" t="s">
        <v>36</v>
      </c>
      <c r="I100" s="6" t="s">
        <v>37</v>
      </c>
    </row>
    <row r="101" spans="1:9" ht="15" customHeight="1">
      <c r="A101" s="151">
        <v>1</v>
      </c>
      <c r="B101" s="172" t="s">
        <v>244</v>
      </c>
      <c r="C101" s="173"/>
      <c r="D101" s="173"/>
      <c r="E101" s="173"/>
      <c r="F101" s="173"/>
      <c r="G101" s="174"/>
      <c r="H101" s="7">
        <f>I101/$I$111</f>
        <v>0</v>
      </c>
      <c r="I101" s="8">
        <v>0</v>
      </c>
    </row>
    <row r="102" spans="1:9" ht="15" customHeight="1">
      <c r="A102" s="151">
        <v>2</v>
      </c>
      <c r="B102" s="172" t="s">
        <v>99</v>
      </c>
      <c r="C102" s="173"/>
      <c r="D102" s="173"/>
      <c r="E102" s="173"/>
      <c r="F102" s="173"/>
      <c r="G102" s="174"/>
      <c r="H102" s="7">
        <f>I102/$I$111</f>
        <v>0</v>
      </c>
      <c r="I102" s="8">
        <v>0</v>
      </c>
    </row>
    <row r="103" spans="1:9" ht="15" customHeight="1">
      <c r="A103" s="200" t="s">
        <v>100</v>
      </c>
      <c r="B103" s="201"/>
      <c r="C103" s="201"/>
      <c r="D103" s="201"/>
      <c r="E103" s="201"/>
      <c r="F103" s="201"/>
      <c r="G103" s="202"/>
      <c r="H103" s="65">
        <f>H101+H102</f>
        <v>0</v>
      </c>
      <c r="I103" s="154">
        <f>I101+I102</f>
        <v>0</v>
      </c>
    </row>
    <row r="104" ht="5.1" customHeight="1"/>
    <row r="105" spans="1:9" ht="33.75">
      <c r="A105" s="6" t="s">
        <v>44</v>
      </c>
      <c r="B105" s="206" t="s">
        <v>101</v>
      </c>
      <c r="C105" s="207"/>
      <c r="D105" s="207"/>
      <c r="E105" s="207"/>
      <c r="F105" s="207"/>
      <c r="G105" s="208"/>
      <c r="H105" s="6" t="s">
        <v>36</v>
      </c>
      <c r="I105" s="6" t="s">
        <v>37</v>
      </c>
    </row>
    <row r="106" spans="1:9" ht="15" customHeight="1">
      <c r="A106" s="151">
        <v>1</v>
      </c>
      <c r="B106" s="172" t="s">
        <v>101</v>
      </c>
      <c r="C106" s="173"/>
      <c r="D106" s="173"/>
      <c r="E106" s="173"/>
      <c r="F106" s="173"/>
      <c r="G106" s="174"/>
      <c r="H106" s="7">
        <f>I106/I111</f>
        <v>0</v>
      </c>
      <c r="I106" s="8">
        <v>0</v>
      </c>
    </row>
    <row r="107" spans="1:12" ht="15" customHeight="1">
      <c r="A107" s="200" t="s">
        <v>168</v>
      </c>
      <c r="B107" s="201"/>
      <c r="C107" s="201"/>
      <c r="D107" s="201"/>
      <c r="E107" s="201"/>
      <c r="F107" s="201"/>
      <c r="G107" s="202"/>
      <c r="H107" s="65">
        <f>H106</f>
        <v>0</v>
      </c>
      <c r="I107" s="154">
        <f>I106</f>
        <v>0</v>
      </c>
      <c r="J107" s="9"/>
      <c r="K107" s="9"/>
      <c r="L107" s="1"/>
    </row>
    <row r="108" spans="1:9" ht="5.1" customHeight="1">
      <c r="A108" s="124"/>
      <c r="B108" s="124"/>
      <c r="C108" s="124"/>
      <c r="D108" s="124"/>
      <c r="E108" s="124"/>
      <c r="F108" s="124"/>
      <c r="G108" s="124"/>
      <c r="H108" s="125"/>
      <c r="I108" s="126"/>
    </row>
    <row r="109" spans="1:12" ht="39" customHeight="1">
      <c r="A109" s="209" t="s">
        <v>102</v>
      </c>
      <c r="B109" s="209"/>
      <c r="C109" s="209"/>
      <c r="D109" s="209"/>
      <c r="E109" s="209"/>
      <c r="F109" s="15">
        <v>0.18</v>
      </c>
      <c r="G109" s="16">
        <f>I111*F109</f>
        <v>414.717484469472</v>
      </c>
      <c r="H109" s="68" t="s">
        <v>90</v>
      </c>
      <c r="I109" s="69">
        <f>I71</f>
        <v>132.68</v>
      </c>
      <c r="L109" s="1"/>
    </row>
    <row r="110" spans="1:12" s="138" customFormat="1" ht="16.5" customHeight="1">
      <c r="A110" s="204" t="s">
        <v>91</v>
      </c>
      <c r="B110" s="204"/>
      <c r="C110" s="152" t="s">
        <v>92</v>
      </c>
      <c r="D110" s="152" t="s">
        <v>93</v>
      </c>
      <c r="E110" s="152" t="s">
        <v>94</v>
      </c>
      <c r="F110" s="152" t="s">
        <v>95</v>
      </c>
      <c r="G110" s="152" t="s">
        <v>216</v>
      </c>
      <c r="H110" s="68" t="s">
        <v>96</v>
      </c>
      <c r="I110" s="71" t="s">
        <v>97</v>
      </c>
      <c r="J110" s="137"/>
      <c r="L110" s="137"/>
    </row>
    <row r="111" spans="1:12" ht="16.5" customHeight="1">
      <c r="A111" s="205">
        <f>I31</f>
        <v>1149.24</v>
      </c>
      <c r="B111" s="205"/>
      <c r="C111" s="153">
        <f>I42</f>
        <v>422.92032</v>
      </c>
      <c r="D111" s="153">
        <f>I54</f>
        <v>283.5404928</v>
      </c>
      <c r="E111" s="153">
        <f>I61</f>
        <v>42.702310680000004</v>
      </c>
      <c r="F111" s="153">
        <f>I65</f>
        <v>104.34290135040003</v>
      </c>
      <c r="G111" s="153">
        <f>I73</f>
        <v>433.92</v>
      </c>
      <c r="H111" s="153">
        <f>A111+C111+D111+E111+F111+G111</f>
        <v>2436.6660248304</v>
      </c>
      <c r="I111" s="153">
        <f>H111-I109</f>
        <v>2303.9860248304003</v>
      </c>
      <c r="J111" s="9"/>
      <c r="L111" s="1"/>
    </row>
    <row r="112" ht="5.1" customHeight="1"/>
    <row r="113" spans="1:9" ht="12" customHeight="1">
      <c r="A113" s="183" t="s">
        <v>103</v>
      </c>
      <c r="B113" s="183"/>
      <c r="C113" s="183"/>
      <c r="D113" s="183"/>
      <c r="E113" s="183"/>
      <c r="F113" s="183"/>
      <c r="G113" s="183"/>
      <c r="H113" s="131">
        <f>H93+H103+H107</f>
        <v>0</v>
      </c>
      <c r="I113" s="132">
        <f>I93+I103+I107</f>
        <v>0</v>
      </c>
    </row>
    <row r="114" ht="5.1" customHeight="1"/>
    <row r="115" spans="1:9" ht="11.25" customHeight="1">
      <c r="A115" s="178" t="s">
        <v>104</v>
      </c>
      <c r="B115" s="178"/>
      <c r="C115" s="178"/>
      <c r="D115" s="178"/>
      <c r="E115" s="178"/>
      <c r="F115" s="178"/>
      <c r="G115" s="178"/>
      <c r="H115" s="178"/>
      <c r="I115" s="178"/>
    </row>
    <row r="116" spans="1:15" ht="33.75">
      <c r="A116" s="6" t="s">
        <v>34</v>
      </c>
      <c r="B116" s="206" t="s">
        <v>206</v>
      </c>
      <c r="C116" s="207"/>
      <c r="D116" s="207"/>
      <c r="E116" s="207"/>
      <c r="F116" s="207"/>
      <c r="G116" s="208"/>
      <c r="H116" s="6" t="s">
        <v>36</v>
      </c>
      <c r="I116" s="6" t="s">
        <v>37</v>
      </c>
      <c r="K116"/>
      <c r="L116"/>
      <c r="M116"/>
      <c r="N116"/>
      <c r="O116"/>
    </row>
    <row r="117" spans="1:9" ht="15" customHeight="1">
      <c r="A117" s="155">
        <v>1</v>
      </c>
      <c r="B117" s="172" t="s">
        <v>105</v>
      </c>
      <c r="C117" s="173"/>
      <c r="D117" s="173"/>
      <c r="E117" s="173"/>
      <c r="F117" s="173"/>
      <c r="G117" s="174"/>
      <c r="H117" s="7">
        <f>I117/$I$83</f>
        <v>0.007115489874110563</v>
      </c>
      <c r="I117" s="8">
        <f>($D$127/$E$129)*H127</f>
        <v>17.33807242626995</v>
      </c>
    </row>
    <row r="118" spans="1:9" ht="15" customHeight="1">
      <c r="A118" s="155">
        <v>2</v>
      </c>
      <c r="B118" s="172" t="s">
        <v>106</v>
      </c>
      <c r="C118" s="173"/>
      <c r="D118" s="173"/>
      <c r="E118" s="173"/>
      <c r="F118" s="173"/>
      <c r="G118" s="174"/>
      <c r="H118" s="7">
        <f aca="true" t="shared" si="5" ref="H118:H121">I118/$I$83</f>
        <v>0.032840722495894904</v>
      </c>
      <c r="I118" s="8">
        <f aca="true" t="shared" si="6" ref="I118:I119">($D$127/$E$129)*H128</f>
        <v>80.02187273663054</v>
      </c>
    </row>
    <row r="119" spans="1:9" ht="15" customHeight="1">
      <c r="A119" s="155">
        <v>3</v>
      </c>
      <c r="B119" s="172" t="s">
        <v>23</v>
      </c>
      <c r="C119" s="173"/>
      <c r="D119" s="173"/>
      <c r="E119" s="173"/>
      <c r="F119" s="173"/>
      <c r="G119" s="174"/>
      <c r="H119" s="7">
        <f t="shared" si="5"/>
        <v>0.05473453749315818</v>
      </c>
      <c r="I119" s="8">
        <f t="shared" si="6"/>
        <v>133.36978789438425</v>
      </c>
    </row>
    <row r="120" spans="1:9" ht="15" customHeight="1">
      <c r="A120" s="155">
        <v>4</v>
      </c>
      <c r="B120" s="172" t="s">
        <v>107</v>
      </c>
      <c r="C120" s="173"/>
      <c r="D120" s="173"/>
      <c r="E120" s="173"/>
      <c r="F120" s="173"/>
      <c r="G120" s="174"/>
      <c r="H120" s="7">
        <f t="shared" si="5"/>
        <v>0</v>
      </c>
      <c r="I120" s="8">
        <f aca="true" t="shared" si="7" ref="I120">($D$127/$E$128)*G130</f>
        <v>0</v>
      </c>
    </row>
    <row r="121" spans="1:9" ht="15" customHeight="1">
      <c r="A121" s="155">
        <v>5</v>
      </c>
      <c r="B121" s="172" t="s">
        <v>88</v>
      </c>
      <c r="C121" s="173"/>
      <c r="D121" s="173"/>
      <c r="E121" s="173"/>
      <c r="F121" s="173"/>
      <c r="G121" s="174"/>
      <c r="H121" s="7">
        <f t="shared" si="5"/>
        <v>0</v>
      </c>
      <c r="I121" s="8">
        <v>0</v>
      </c>
    </row>
    <row r="122" spans="1:9" ht="15" customHeight="1">
      <c r="A122" s="200" t="s">
        <v>108</v>
      </c>
      <c r="B122" s="201"/>
      <c r="C122" s="201"/>
      <c r="D122" s="201"/>
      <c r="E122" s="201"/>
      <c r="F122" s="201"/>
      <c r="G122" s="202"/>
      <c r="H122" s="65">
        <f>H117+H118+H119+H120+H121</f>
        <v>0.09469074986316364</v>
      </c>
      <c r="I122" s="156">
        <f>I117+I118+I119+I120+I121</f>
        <v>230.72973305728473</v>
      </c>
    </row>
    <row r="123" spans="1:19" ht="11.25" customHeight="1">
      <c r="A123" s="67" t="s">
        <v>109</v>
      </c>
      <c r="B123" s="203" t="s">
        <v>110</v>
      </c>
      <c r="C123" s="203"/>
      <c r="D123" s="203"/>
      <c r="E123" s="203"/>
      <c r="F123" s="203"/>
      <c r="G123" s="203"/>
      <c r="H123" s="203"/>
      <c r="I123" s="203"/>
      <c r="K123"/>
      <c r="L123"/>
      <c r="M123"/>
      <c r="N123"/>
      <c r="O123"/>
      <c r="P123"/>
      <c r="Q123"/>
      <c r="R123"/>
      <c r="S123"/>
    </row>
    <row r="124" spans="1:19" ht="20.25" customHeight="1">
      <c r="A124" s="67" t="s">
        <v>111</v>
      </c>
      <c r="B124" s="190" t="s">
        <v>112</v>
      </c>
      <c r="C124" s="190"/>
      <c r="D124" s="190"/>
      <c r="E124" s="190"/>
      <c r="F124" s="190"/>
      <c r="G124" s="190"/>
      <c r="H124" s="190"/>
      <c r="I124" s="190"/>
      <c r="K124"/>
      <c r="L124"/>
      <c r="M124"/>
      <c r="N124"/>
      <c r="O124"/>
      <c r="P124"/>
      <c r="Q124"/>
      <c r="R124"/>
      <c r="S124"/>
    </row>
    <row r="125" spans="1:9" ht="13.5" customHeight="1">
      <c r="A125" s="191" t="s">
        <v>113</v>
      </c>
      <c r="B125" s="191"/>
      <c r="C125" s="191"/>
      <c r="D125" s="191"/>
      <c r="E125" s="191"/>
      <c r="F125" s="191"/>
      <c r="G125" s="191"/>
      <c r="H125" s="191"/>
      <c r="I125" s="191"/>
    </row>
    <row r="126" spans="1:9" ht="13.5" customHeight="1">
      <c r="A126" s="192" t="s">
        <v>114</v>
      </c>
      <c r="B126" s="192"/>
      <c r="C126" s="155" t="s">
        <v>115</v>
      </c>
      <c r="D126" s="193" t="s">
        <v>116</v>
      </c>
      <c r="E126" s="194"/>
      <c r="F126" s="155" t="s">
        <v>117</v>
      </c>
      <c r="G126" s="159" t="s">
        <v>118</v>
      </c>
      <c r="H126" s="195" t="s">
        <v>119</v>
      </c>
      <c r="I126" s="195"/>
    </row>
    <row r="127" spans="1:10" ht="13.5" customHeight="1">
      <c r="A127" s="196">
        <f>I83</f>
        <v>2436.6660248304</v>
      </c>
      <c r="B127" s="197"/>
      <c r="C127" s="8">
        <f>I113</f>
        <v>0</v>
      </c>
      <c r="D127" s="198">
        <f>A127+C127</f>
        <v>2436.6660248304</v>
      </c>
      <c r="E127" s="199"/>
      <c r="F127" s="155" t="s">
        <v>105</v>
      </c>
      <c r="G127" s="162">
        <v>0.0165</v>
      </c>
      <c r="H127" s="186">
        <v>0.0065</v>
      </c>
      <c r="I127" s="186"/>
      <c r="J127" s="9"/>
    </row>
    <row r="128" spans="1:9" ht="13.5" customHeight="1">
      <c r="A128" s="185" t="s">
        <v>169</v>
      </c>
      <c r="B128" s="185"/>
      <c r="C128" s="159">
        <v>1</v>
      </c>
      <c r="D128" s="160">
        <f>G131/1</f>
        <v>0.14250000000000002</v>
      </c>
      <c r="E128" s="161">
        <f>C128-D128</f>
        <v>0.8574999999999999</v>
      </c>
      <c r="F128" s="155" t="s">
        <v>106</v>
      </c>
      <c r="G128" s="162">
        <v>0.076</v>
      </c>
      <c r="H128" s="186">
        <v>0.03</v>
      </c>
      <c r="I128" s="186"/>
    </row>
    <row r="129" spans="1:9" ht="13.5" customHeight="1">
      <c r="A129" s="187" t="s">
        <v>170</v>
      </c>
      <c r="B129" s="187"/>
      <c r="C129" s="17">
        <v>1</v>
      </c>
      <c r="D129" s="64">
        <f>H131</f>
        <v>0.0865</v>
      </c>
      <c r="E129" s="158">
        <f>C129-D129</f>
        <v>0.9135</v>
      </c>
      <c r="F129" s="155" t="s">
        <v>23</v>
      </c>
      <c r="G129" s="162">
        <f>I11</f>
        <v>0.05</v>
      </c>
      <c r="H129" s="186">
        <f>I11</f>
        <v>0.05</v>
      </c>
      <c r="I129" s="186"/>
    </row>
    <row r="130" spans="1:9" ht="13.5" customHeight="1">
      <c r="A130" s="188" t="s">
        <v>223</v>
      </c>
      <c r="B130" s="189"/>
      <c r="C130" s="155">
        <v>1</v>
      </c>
      <c r="D130" s="145">
        <v>0.09</v>
      </c>
      <c r="E130" s="146">
        <f>C130-D130</f>
        <v>0.91</v>
      </c>
      <c r="F130" s="155" t="s">
        <v>120</v>
      </c>
      <c r="G130" s="162">
        <v>0</v>
      </c>
      <c r="H130" s="186">
        <v>0</v>
      </c>
      <c r="I130" s="186"/>
    </row>
    <row r="131" spans="1:9" ht="18" customHeight="1">
      <c r="A131" s="140" t="s">
        <v>121</v>
      </c>
      <c r="B131" s="180" t="s">
        <v>224</v>
      </c>
      <c r="C131" s="180"/>
      <c r="D131" s="180"/>
      <c r="E131" s="180"/>
      <c r="F131" s="157" t="s">
        <v>122</v>
      </c>
      <c r="G131" s="163">
        <f>SUM(G127:G130)</f>
        <v>0.14250000000000002</v>
      </c>
      <c r="H131" s="181">
        <f>SUM(H127:I130)</f>
        <v>0.0865</v>
      </c>
      <c r="I131" s="181"/>
    </row>
    <row r="132" spans="1:9" ht="5.1" customHeight="1">
      <c r="A132" s="141"/>
      <c r="B132" s="182"/>
      <c r="C132" s="182"/>
      <c r="D132" s="182"/>
      <c r="E132" s="182"/>
      <c r="F132" s="182"/>
      <c r="G132" s="182"/>
      <c r="H132" s="182"/>
      <c r="I132" s="182"/>
    </row>
    <row r="133" spans="1:9" ht="12" customHeight="1">
      <c r="A133" s="183" t="s">
        <v>123</v>
      </c>
      <c r="B133" s="183"/>
      <c r="C133" s="183"/>
      <c r="D133" s="183"/>
      <c r="E133" s="183"/>
      <c r="F133" s="183"/>
      <c r="G133" s="183"/>
      <c r="H133" s="131">
        <f>H122</f>
        <v>0.09469074986316364</v>
      </c>
      <c r="I133" s="132">
        <f>I122</f>
        <v>230.72973305728473</v>
      </c>
    </row>
    <row r="134" ht="5.1" customHeight="1"/>
    <row r="135" spans="1:9" ht="15">
      <c r="A135" s="184" t="s">
        <v>124</v>
      </c>
      <c r="B135" s="184"/>
      <c r="C135" s="184"/>
      <c r="D135" s="184"/>
      <c r="E135" s="184"/>
      <c r="F135" s="184"/>
      <c r="G135" s="184"/>
      <c r="H135" s="184"/>
      <c r="I135" s="184"/>
    </row>
    <row r="136" spans="1:9" ht="15">
      <c r="A136" s="178" t="s">
        <v>33</v>
      </c>
      <c r="B136" s="178"/>
      <c r="C136" s="178"/>
      <c r="D136" s="178"/>
      <c r="E136" s="178"/>
      <c r="F136" s="178"/>
      <c r="G136" s="178"/>
      <c r="H136" s="178"/>
      <c r="I136" s="178"/>
    </row>
    <row r="137" spans="1:9" ht="15" customHeight="1">
      <c r="A137" s="97">
        <v>1</v>
      </c>
      <c r="B137" s="172" t="s">
        <v>175</v>
      </c>
      <c r="C137" s="173"/>
      <c r="D137" s="173"/>
      <c r="E137" s="173"/>
      <c r="F137" s="173"/>
      <c r="G137" s="174"/>
      <c r="H137" s="7">
        <f>I137/$G$154</f>
        <v>0.43084720240767166</v>
      </c>
      <c r="I137" s="98">
        <f>I31</f>
        <v>1149.24</v>
      </c>
    </row>
    <row r="138" spans="1:9" ht="15" customHeight="1">
      <c r="A138" s="97">
        <v>2</v>
      </c>
      <c r="B138" s="172" t="s">
        <v>125</v>
      </c>
      <c r="C138" s="173"/>
      <c r="D138" s="173"/>
      <c r="E138" s="173"/>
      <c r="F138" s="173"/>
      <c r="G138" s="174"/>
      <c r="H138" s="7">
        <f aca="true" t="shared" si="8" ref="H138:H139">I138/$G$154</f>
        <v>0.3199772745782174</v>
      </c>
      <c r="I138" s="98">
        <f>I42+I54+I61+I65</f>
        <v>853.5060248304</v>
      </c>
    </row>
    <row r="139" spans="1:9" ht="15" customHeight="1">
      <c r="A139" s="97">
        <v>3</v>
      </c>
      <c r="B139" s="179" t="s">
        <v>176</v>
      </c>
      <c r="C139" s="179"/>
      <c r="D139" s="179"/>
      <c r="E139" s="179"/>
      <c r="F139" s="179"/>
      <c r="G139" s="179"/>
      <c r="H139" s="7">
        <f t="shared" si="8"/>
        <v>0.16267552301411095</v>
      </c>
      <c r="I139" s="98">
        <f>I73</f>
        <v>433.92</v>
      </c>
    </row>
    <row r="140" spans="1:10" s="120" customFormat="1" ht="15" customHeight="1">
      <c r="A140" s="175" t="s">
        <v>126</v>
      </c>
      <c r="B140" s="176"/>
      <c r="C140" s="176"/>
      <c r="D140" s="176"/>
      <c r="E140" s="176"/>
      <c r="F140" s="176"/>
      <c r="G140" s="177"/>
      <c r="H140" s="131">
        <f>H137+H138+H139</f>
        <v>0.9135</v>
      </c>
      <c r="I140" s="132">
        <f>I137+I138+I139</f>
        <v>2436.6660248304</v>
      </c>
      <c r="J140" s="142"/>
    </row>
    <row r="141" ht="5.1" customHeight="1"/>
    <row r="142" spans="1:9" ht="15">
      <c r="A142" s="178" t="s">
        <v>83</v>
      </c>
      <c r="B142" s="178"/>
      <c r="C142" s="178"/>
      <c r="D142" s="178"/>
      <c r="E142" s="178"/>
      <c r="F142" s="178"/>
      <c r="G142" s="178"/>
      <c r="H142" s="178"/>
      <c r="I142" s="178"/>
    </row>
    <row r="143" spans="1:9" ht="15" customHeight="1">
      <c r="A143" s="97">
        <v>1</v>
      </c>
      <c r="B143" s="172" t="s">
        <v>177</v>
      </c>
      <c r="C143" s="173"/>
      <c r="D143" s="173"/>
      <c r="E143" s="173"/>
      <c r="F143" s="173"/>
      <c r="G143" s="174"/>
      <c r="H143" s="7">
        <f>I143/$G$154</f>
        <v>0</v>
      </c>
      <c r="I143" s="8">
        <f>I93</f>
        <v>0</v>
      </c>
    </row>
    <row r="144" spans="1:9" ht="15" customHeight="1">
      <c r="A144" s="97">
        <v>2</v>
      </c>
      <c r="B144" s="172" t="s">
        <v>178</v>
      </c>
      <c r="C144" s="173"/>
      <c r="D144" s="173"/>
      <c r="E144" s="173"/>
      <c r="F144" s="173"/>
      <c r="G144" s="174"/>
      <c r="H144" s="7">
        <f aca="true" t="shared" si="9" ref="H144:H145">I144/$G$154</f>
        <v>0</v>
      </c>
      <c r="I144" s="8">
        <f>I103</f>
        <v>0</v>
      </c>
    </row>
    <row r="145" spans="1:9" ht="15" customHeight="1">
      <c r="A145" s="97">
        <v>3</v>
      </c>
      <c r="B145" s="172" t="s">
        <v>179</v>
      </c>
      <c r="C145" s="173"/>
      <c r="D145" s="173"/>
      <c r="E145" s="173"/>
      <c r="F145" s="173"/>
      <c r="G145" s="174"/>
      <c r="H145" s="7">
        <f t="shared" si="9"/>
        <v>0</v>
      </c>
      <c r="I145" s="8">
        <f>I107</f>
        <v>0</v>
      </c>
    </row>
    <row r="146" spans="1:9" ht="15" customHeight="1">
      <c r="A146" s="175" t="s">
        <v>127</v>
      </c>
      <c r="B146" s="176"/>
      <c r="C146" s="176"/>
      <c r="D146" s="176"/>
      <c r="E146" s="176"/>
      <c r="F146" s="176"/>
      <c r="G146" s="177"/>
      <c r="H146" s="131">
        <f>H143+H144+H145</f>
        <v>0</v>
      </c>
      <c r="I146" s="132">
        <f>I143+I144+I145</f>
        <v>0</v>
      </c>
    </row>
    <row r="147" ht="5.1" customHeight="1"/>
    <row r="148" spans="1:9" ht="15">
      <c r="A148" s="178" t="s">
        <v>104</v>
      </c>
      <c r="B148" s="178"/>
      <c r="C148" s="178"/>
      <c r="D148" s="178"/>
      <c r="E148" s="178"/>
      <c r="F148" s="178"/>
      <c r="G148" s="178"/>
      <c r="H148" s="178"/>
      <c r="I148" s="178"/>
    </row>
    <row r="149" spans="1:9" ht="15" customHeight="1">
      <c r="A149" s="97">
        <v>1</v>
      </c>
      <c r="B149" s="172" t="s">
        <v>180</v>
      </c>
      <c r="C149" s="173"/>
      <c r="D149" s="173"/>
      <c r="E149" s="173"/>
      <c r="F149" s="173"/>
      <c r="G149" s="174"/>
      <c r="H149" s="7">
        <f>I149/$G$154</f>
        <v>0.0865</v>
      </c>
      <c r="I149" s="8">
        <f>I122</f>
        <v>230.72973305728473</v>
      </c>
    </row>
    <row r="150" spans="1:11" ht="15" customHeight="1">
      <c r="A150" s="175" t="s">
        <v>128</v>
      </c>
      <c r="B150" s="176"/>
      <c r="C150" s="176"/>
      <c r="D150" s="176"/>
      <c r="E150" s="176"/>
      <c r="F150" s="176"/>
      <c r="G150" s="177"/>
      <c r="H150" s="131">
        <f>H149</f>
        <v>0.0865</v>
      </c>
      <c r="I150" s="132">
        <f>I122</f>
        <v>230.72973305728473</v>
      </c>
      <c r="K150" s="18"/>
    </row>
    <row r="151" ht="5.1" customHeight="1"/>
    <row r="152" spans="1:9" ht="15">
      <c r="A152" s="164" t="s">
        <v>124</v>
      </c>
      <c r="B152" s="164"/>
      <c r="C152" s="164"/>
      <c r="D152" s="164"/>
      <c r="E152" s="164"/>
      <c r="F152" s="164"/>
      <c r="G152" s="164"/>
      <c r="H152" s="164"/>
      <c r="I152" s="164"/>
    </row>
    <row r="153" spans="1:9" ht="45">
      <c r="A153" s="165" t="s">
        <v>129</v>
      </c>
      <c r="B153" s="165"/>
      <c r="C153" s="165"/>
      <c r="D153" s="165"/>
      <c r="E153" s="165"/>
      <c r="F153" s="165"/>
      <c r="G153" s="95" t="s">
        <v>130</v>
      </c>
      <c r="H153" s="95" t="s">
        <v>131</v>
      </c>
      <c r="I153" s="95" t="s">
        <v>132</v>
      </c>
    </row>
    <row r="154" spans="1:9" ht="11.25" customHeight="1">
      <c r="A154" s="166" t="str">
        <f>D5</f>
        <v>Auxiliar de Cozinha</v>
      </c>
      <c r="B154" s="167"/>
      <c r="C154" s="167"/>
      <c r="D154" s="167"/>
      <c r="E154" s="167"/>
      <c r="F154" s="168"/>
      <c r="G154" s="19">
        <f>I140+I146+I150</f>
        <v>2667.395757887685</v>
      </c>
      <c r="H154" s="95">
        <v>1</v>
      </c>
      <c r="I154" s="19">
        <f>G154*H154</f>
        <v>2667.395757887685</v>
      </c>
    </row>
    <row r="155" spans="1:9" ht="15">
      <c r="A155" s="166"/>
      <c r="B155" s="167"/>
      <c r="C155" s="167"/>
      <c r="D155" s="167"/>
      <c r="E155" s="167"/>
      <c r="F155" s="168"/>
      <c r="G155" s="95"/>
      <c r="H155" s="95"/>
      <c r="I155" s="19"/>
    </row>
    <row r="156" spans="1:10" s="120" customFormat="1" ht="12">
      <c r="A156" s="169" t="s">
        <v>181</v>
      </c>
      <c r="B156" s="170"/>
      <c r="C156" s="170"/>
      <c r="D156" s="170"/>
      <c r="E156" s="170"/>
      <c r="F156" s="170"/>
      <c r="G156" s="170"/>
      <c r="H156" s="171"/>
      <c r="I156" s="143">
        <f>I154+I155</f>
        <v>2667.395757887685</v>
      </c>
      <c r="J156" s="142"/>
    </row>
  </sheetData>
  <mergeCells count="141">
    <mergeCell ref="A156:H156"/>
    <mergeCell ref="B149:G149"/>
    <mergeCell ref="A150:G150"/>
    <mergeCell ref="A152:I152"/>
    <mergeCell ref="A153:F153"/>
    <mergeCell ref="A154:F154"/>
    <mergeCell ref="A155:F155"/>
    <mergeCell ref="A142:I142"/>
    <mergeCell ref="B143:G143"/>
    <mergeCell ref="B144:G144"/>
    <mergeCell ref="B145:G145"/>
    <mergeCell ref="A146:G146"/>
    <mergeCell ref="A148:I148"/>
    <mergeCell ref="A135:I135"/>
    <mergeCell ref="A136:I136"/>
    <mergeCell ref="B137:G137"/>
    <mergeCell ref="B138:G138"/>
    <mergeCell ref="B139:G139"/>
    <mergeCell ref="A140:G140"/>
    <mergeCell ref="A130:B130"/>
    <mergeCell ref="H130:I130"/>
    <mergeCell ref="B131:E131"/>
    <mergeCell ref="H131:I131"/>
    <mergeCell ref="B132:I132"/>
    <mergeCell ref="A133:G133"/>
    <mergeCell ref="A127:B127"/>
    <mergeCell ref="D127:E127"/>
    <mergeCell ref="H127:I127"/>
    <mergeCell ref="A128:B128"/>
    <mergeCell ref="H128:I128"/>
    <mergeCell ref="A129:B129"/>
    <mergeCell ref="H129:I129"/>
    <mergeCell ref="B123:I123"/>
    <mergeCell ref="B124:I124"/>
    <mergeCell ref="A125:I125"/>
    <mergeCell ref="A126:B126"/>
    <mergeCell ref="D126:E126"/>
    <mergeCell ref="H126:I126"/>
    <mergeCell ref="B117:G117"/>
    <mergeCell ref="B118:G118"/>
    <mergeCell ref="B119:G119"/>
    <mergeCell ref="B120:G120"/>
    <mergeCell ref="B121:G121"/>
    <mergeCell ref="A122:G122"/>
    <mergeCell ref="A109:E109"/>
    <mergeCell ref="A110:B110"/>
    <mergeCell ref="A111:B111"/>
    <mergeCell ref="A113:G113"/>
    <mergeCell ref="A115:I115"/>
    <mergeCell ref="B116:G116"/>
    <mergeCell ref="B101:G101"/>
    <mergeCell ref="B102:G102"/>
    <mergeCell ref="A103:G103"/>
    <mergeCell ref="B105:G105"/>
    <mergeCell ref="B106:G106"/>
    <mergeCell ref="A107:G107"/>
    <mergeCell ref="B94:I94"/>
    <mergeCell ref="A96:E96"/>
    <mergeCell ref="A97:B97"/>
    <mergeCell ref="A98:B98"/>
    <mergeCell ref="B99:I99"/>
    <mergeCell ref="B100:G100"/>
    <mergeCell ref="B88:G88"/>
    <mergeCell ref="B89:G89"/>
    <mergeCell ref="B90:G90"/>
    <mergeCell ref="B91:G91"/>
    <mergeCell ref="B92:G92"/>
    <mergeCell ref="A93:G93"/>
    <mergeCell ref="A80:B80"/>
    <mergeCell ref="A81:B81"/>
    <mergeCell ref="A83:G83"/>
    <mergeCell ref="A85:I85"/>
    <mergeCell ref="B86:G86"/>
    <mergeCell ref="B87:G87"/>
    <mergeCell ref="B72:G72"/>
    <mergeCell ref="A73:G73"/>
    <mergeCell ref="A75:I75"/>
    <mergeCell ref="A76:B76"/>
    <mergeCell ref="A77:B77"/>
    <mergeCell ref="A79:I79"/>
    <mergeCell ref="B64:G64"/>
    <mergeCell ref="A65:G65"/>
    <mergeCell ref="A67:G67"/>
    <mergeCell ref="B69:G69"/>
    <mergeCell ref="B70:G70"/>
    <mergeCell ref="B71:G71"/>
    <mergeCell ref="B57:G57"/>
    <mergeCell ref="B58:G58"/>
    <mergeCell ref="B59:G59"/>
    <mergeCell ref="B60:G60"/>
    <mergeCell ref="A61:G61"/>
    <mergeCell ref="B63:G63"/>
    <mergeCell ref="B51:G51"/>
    <mergeCell ref="B52:G52"/>
    <mergeCell ref="B53:G53"/>
    <mergeCell ref="A54:G54"/>
    <mergeCell ref="B55:I55"/>
    <mergeCell ref="B56:I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A42:G42"/>
    <mergeCell ref="A43:I43"/>
    <mergeCell ref="A44:I44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A20:F20"/>
    <mergeCell ref="A21:F21"/>
    <mergeCell ref="A23:I23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4" r:id="rId3"/>
  <rowBreaks count="2" manualBreakCount="2">
    <brk id="56" max="16383" man="1"/>
    <brk id="108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6"/>
  <sheetViews>
    <sheetView view="pageBreakPreview" zoomScale="130" zoomScaleSheetLayoutView="130" workbookViewId="0" topLeftCell="A105">
      <selection activeCell="A115" sqref="A115:I133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7" width="11.28125" style="4" customWidth="1"/>
    <col min="8" max="8" width="8.71093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231" t="s">
        <v>185</v>
      </c>
      <c r="B1" s="231"/>
      <c r="C1" s="231"/>
      <c r="D1" s="231"/>
      <c r="E1" s="231"/>
      <c r="F1" s="231"/>
      <c r="G1" s="231"/>
      <c r="H1" s="231"/>
      <c r="I1" s="231"/>
      <c r="K1" s="105"/>
      <c r="L1" s="106"/>
      <c r="M1" s="106"/>
      <c r="N1" s="106"/>
    </row>
    <row r="2" spans="1:14" ht="22.5" customHeight="1">
      <c r="A2" s="231" t="s">
        <v>15</v>
      </c>
      <c r="B2" s="231"/>
      <c r="C2" s="232" t="s">
        <v>218</v>
      </c>
      <c r="D2" s="232"/>
      <c r="E2" s="233" t="s">
        <v>245</v>
      </c>
      <c r="F2" s="233"/>
      <c r="G2" s="233"/>
      <c r="H2" s="233"/>
      <c r="I2" s="233"/>
      <c r="K2" s="107"/>
      <c r="L2" s="106"/>
      <c r="M2" s="106"/>
      <c r="N2" s="106"/>
    </row>
    <row r="3" spans="1:14" ht="11.25" customHeight="1">
      <c r="A3" s="231" t="s">
        <v>16</v>
      </c>
      <c r="B3" s="231"/>
      <c r="C3" s="108"/>
      <c r="D3" s="2"/>
      <c r="E3" s="3" t="s">
        <v>17</v>
      </c>
      <c r="F3" s="108"/>
      <c r="G3" s="2"/>
      <c r="H3" s="2"/>
      <c r="I3" s="2"/>
      <c r="K3" s="106"/>
      <c r="L3" s="106"/>
      <c r="M3" s="106"/>
      <c r="N3" s="106"/>
    </row>
    <row r="4" spans="11:14" ht="5.1" customHeight="1">
      <c r="K4" s="106"/>
      <c r="L4" s="106"/>
      <c r="M4" s="106"/>
      <c r="N4" s="106"/>
    </row>
    <row r="5" spans="1:14" ht="18.75" customHeight="1">
      <c r="A5" s="109" t="s">
        <v>186</v>
      </c>
      <c r="B5" s="110"/>
      <c r="C5" s="110"/>
      <c r="D5" s="111" t="s">
        <v>235</v>
      </c>
      <c r="E5" s="102"/>
      <c r="F5" s="102"/>
      <c r="G5" s="234" t="s">
        <v>187</v>
      </c>
      <c r="H5" s="234"/>
      <c r="I5" s="112">
        <v>200</v>
      </c>
      <c r="K5" s="106"/>
      <c r="L5" s="106"/>
      <c r="M5" s="106"/>
      <c r="N5" s="106"/>
    </row>
    <row r="6" spans="1:14" ht="13.5" customHeight="1">
      <c r="A6" s="100" t="s">
        <v>188</v>
      </c>
      <c r="B6" s="113"/>
      <c r="C6" s="114"/>
      <c r="D6" s="115" t="s">
        <v>234</v>
      </c>
      <c r="E6" s="116"/>
      <c r="F6" s="116"/>
      <c r="G6" s="234" t="s">
        <v>18</v>
      </c>
      <c r="H6" s="103" t="s">
        <v>19</v>
      </c>
      <c r="I6" s="80">
        <v>0.2</v>
      </c>
      <c r="K6" s="106"/>
      <c r="L6" s="106"/>
      <c r="M6" s="106"/>
      <c r="N6" s="106"/>
    </row>
    <row r="7" spans="1:14" ht="25.5" customHeight="1">
      <c r="A7" s="115" t="s">
        <v>189</v>
      </c>
      <c r="B7" s="117"/>
      <c r="C7" s="114"/>
      <c r="D7" s="115" t="s">
        <v>190</v>
      </c>
      <c r="E7" s="116"/>
      <c r="F7" s="116"/>
      <c r="G7" s="234"/>
      <c r="H7" s="103" t="s">
        <v>20</v>
      </c>
      <c r="I7" s="81">
        <v>0</v>
      </c>
      <c r="K7" s="106"/>
      <c r="L7" s="106"/>
      <c r="M7" s="106"/>
      <c r="N7" s="106"/>
    </row>
    <row r="8" spans="1:9" ht="14.25" customHeight="1">
      <c r="A8" s="115" t="s">
        <v>191</v>
      </c>
      <c r="B8" s="117"/>
      <c r="C8" s="114"/>
      <c r="D8" s="115" t="s">
        <v>207</v>
      </c>
      <c r="E8" s="116"/>
      <c r="F8" s="116"/>
      <c r="G8" s="234"/>
      <c r="H8" s="103" t="s">
        <v>21</v>
      </c>
      <c r="I8" s="80">
        <v>0.4</v>
      </c>
    </row>
    <row r="9" spans="1:9" ht="24.75" customHeight="1">
      <c r="A9" s="115" t="s">
        <v>192</v>
      </c>
      <c r="B9" s="117"/>
      <c r="C9" s="114"/>
      <c r="D9" s="115" t="s">
        <v>193</v>
      </c>
      <c r="E9" s="116"/>
      <c r="F9" s="116"/>
      <c r="G9" s="234"/>
      <c r="H9" s="103" t="s">
        <v>20</v>
      </c>
      <c r="I9" s="103">
        <v>0</v>
      </c>
    </row>
    <row r="10" spans="1:9" ht="23.25" customHeight="1">
      <c r="A10" s="236" t="s">
        <v>22</v>
      </c>
      <c r="B10" s="237"/>
      <c r="C10" s="237"/>
      <c r="D10" s="237"/>
      <c r="E10" s="237"/>
      <c r="F10" s="237"/>
      <c r="G10" s="103" t="s">
        <v>194</v>
      </c>
      <c r="H10" s="103">
        <v>220</v>
      </c>
      <c r="I10" s="82">
        <v>1036.2</v>
      </c>
    </row>
    <row r="11" spans="1:9" ht="15" customHeight="1">
      <c r="A11" s="194" t="s">
        <v>23</v>
      </c>
      <c r="B11" s="238"/>
      <c r="C11" s="238"/>
      <c r="D11" s="238"/>
      <c r="E11" s="238"/>
      <c r="F11" s="238"/>
      <c r="G11" s="5" t="s">
        <v>24</v>
      </c>
      <c r="H11" s="103" t="s">
        <v>25</v>
      </c>
      <c r="I11" s="83">
        <v>0.05</v>
      </c>
    </row>
    <row r="12" spans="1:9" ht="15" customHeight="1">
      <c r="A12" s="239" t="s">
        <v>208</v>
      </c>
      <c r="B12" s="240"/>
      <c r="C12" s="240"/>
      <c r="D12" s="240"/>
      <c r="E12" s="240"/>
      <c r="F12" s="240"/>
      <c r="G12" s="234" t="s">
        <v>30</v>
      </c>
      <c r="H12" s="103" t="s">
        <v>26</v>
      </c>
      <c r="I12" s="144">
        <v>4.3</v>
      </c>
    </row>
    <row r="13" spans="1:9" ht="15">
      <c r="A13" s="241"/>
      <c r="B13" s="242"/>
      <c r="C13" s="242"/>
      <c r="D13" s="242"/>
      <c r="E13" s="242"/>
      <c r="F13" s="242"/>
      <c r="G13" s="234"/>
      <c r="H13" s="103" t="s">
        <v>27</v>
      </c>
      <c r="I13" s="103">
        <v>22</v>
      </c>
    </row>
    <row r="14" spans="1:9" ht="15">
      <c r="A14" s="241"/>
      <c r="B14" s="242"/>
      <c r="C14" s="242"/>
      <c r="D14" s="242"/>
      <c r="E14" s="242"/>
      <c r="F14" s="242"/>
      <c r="G14" s="234"/>
      <c r="H14" s="103" t="s">
        <v>28</v>
      </c>
      <c r="I14" s="103">
        <v>2</v>
      </c>
    </row>
    <row r="15" spans="1:9" ht="15">
      <c r="A15" s="236"/>
      <c r="B15" s="237"/>
      <c r="C15" s="237"/>
      <c r="D15" s="237"/>
      <c r="E15" s="237"/>
      <c r="F15" s="237"/>
      <c r="G15" s="234"/>
      <c r="H15" s="103" t="s">
        <v>29</v>
      </c>
      <c r="I15" s="80">
        <v>0.06</v>
      </c>
    </row>
    <row r="16" spans="1:9" ht="11.25" customHeight="1">
      <c r="A16" s="193" t="s">
        <v>209</v>
      </c>
      <c r="B16" s="193"/>
      <c r="C16" s="193"/>
      <c r="D16" s="193"/>
      <c r="E16" s="193"/>
      <c r="F16" s="194"/>
      <c r="G16" s="234" t="s">
        <v>30</v>
      </c>
      <c r="H16" s="103" t="s">
        <v>26</v>
      </c>
      <c r="I16" s="84">
        <v>16</v>
      </c>
    </row>
    <row r="17" spans="1:9" ht="11.25" customHeight="1">
      <c r="A17" s="193"/>
      <c r="B17" s="193"/>
      <c r="C17" s="193"/>
      <c r="D17" s="193"/>
      <c r="E17" s="193"/>
      <c r="F17" s="194"/>
      <c r="G17" s="234"/>
      <c r="H17" s="103" t="s">
        <v>27</v>
      </c>
      <c r="I17" s="81">
        <f>I13</f>
        <v>22</v>
      </c>
    </row>
    <row r="18" spans="1:9" ht="11.25" customHeight="1">
      <c r="A18" s="193"/>
      <c r="B18" s="193"/>
      <c r="C18" s="193"/>
      <c r="D18" s="193"/>
      <c r="E18" s="193"/>
      <c r="F18" s="194"/>
      <c r="G18" s="234"/>
      <c r="H18" s="103" t="s">
        <v>165</v>
      </c>
      <c r="I18" s="81">
        <v>1</v>
      </c>
    </row>
    <row r="19" spans="1:9" ht="15">
      <c r="A19" s="193"/>
      <c r="B19" s="193"/>
      <c r="C19" s="193"/>
      <c r="D19" s="193"/>
      <c r="E19" s="193"/>
      <c r="F19" s="194"/>
      <c r="G19" s="234"/>
      <c r="H19" s="103" t="s">
        <v>29</v>
      </c>
      <c r="I19" s="83">
        <v>0.18</v>
      </c>
    </row>
    <row r="20" spans="1:9" ht="15">
      <c r="A20" s="193" t="s">
        <v>210</v>
      </c>
      <c r="B20" s="193"/>
      <c r="C20" s="193"/>
      <c r="D20" s="193"/>
      <c r="E20" s="193"/>
      <c r="F20" s="194"/>
      <c r="G20" s="103" t="s">
        <v>30</v>
      </c>
      <c r="H20" s="103" t="s">
        <v>31</v>
      </c>
      <c r="I20" s="84">
        <v>12.6</v>
      </c>
    </row>
    <row r="21" spans="1:9" ht="15">
      <c r="A21" s="193" t="s">
        <v>32</v>
      </c>
      <c r="B21" s="193"/>
      <c r="C21" s="193"/>
      <c r="D21" s="193"/>
      <c r="E21" s="193"/>
      <c r="F21" s="194"/>
      <c r="G21" s="103"/>
      <c r="H21" s="103" t="s">
        <v>25</v>
      </c>
      <c r="I21" s="83">
        <v>0.2</v>
      </c>
    </row>
    <row r="22" ht="5.1" customHeight="1"/>
    <row r="23" spans="1:9" ht="17.25" customHeight="1">
      <c r="A23" s="178" t="s">
        <v>33</v>
      </c>
      <c r="B23" s="178"/>
      <c r="C23" s="178"/>
      <c r="D23" s="178"/>
      <c r="E23" s="178"/>
      <c r="F23" s="178"/>
      <c r="G23" s="178"/>
      <c r="H23" s="178"/>
      <c r="I23" s="178"/>
    </row>
    <row r="24" spans="1:9" ht="33.75">
      <c r="A24" s="6" t="s">
        <v>34</v>
      </c>
      <c r="B24" s="206" t="s">
        <v>35</v>
      </c>
      <c r="C24" s="207"/>
      <c r="D24" s="207"/>
      <c r="E24" s="207"/>
      <c r="F24" s="207"/>
      <c r="G24" s="208"/>
      <c r="H24" s="6" t="s">
        <v>36</v>
      </c>
      <c r="I24" s="6" t="s">
        <v>37</v>
      </c>
    </row>
    <row r="25" spans="1:9" ht="15" customHeight="1">
      <c r="A25" s="97">
        <v>1</v>
      </c>
      <c r="B25" s="172" t="s">
        <v>38</v>
      </c>
      <c r="C25" s="173"/>
      <c r="D25" s="173"/>
      <c r="E25" s="173"/>
      <c r="F25" s="173"/>
      <c r="G25" s="174"/>
      <c r="H25" s="7">
        <f>I25/$I$31</f>
        <v>1</v>
      </c>
      <c r="I25" s="8">
        <f>I10/H10*I5</f>
        <v>942</v>
      </c>
    </row>
    <row r="26" spans="1:10" ht="15" customHeight="1">
      <c r="A26" s="97">
        <v>2</v>
      </c>
      <c r="B26" s="172" t="s">
        <v>195</v>
      </c>
      <c r="C26" s="173"/>
      <c r="D26" s="173"/>
      <c r="E26" s="173"/>
      <c r="F26" s="173"/>
      <c r="G26" s="174"/>
      <c r="H26" s="7">
        <f aca="true" t="shared" si="0" ref="H26:H30">I26/$I$31</f>
        <v>0</v>
      </c>
      <c r="I26" s="99">
        <v>0</v>
      </c>
      <c r="J26" s="9"/>
    </row>
    <row r="27" spans="1:9" ht="15" customHeight="1">
      <c r="A27" s="97">
        <v>3</v>
      </c>
      <c r="B27" s="172" t="s">
        <v>196</v>
      </c>
      <c r="C27" s="173"/>
      <c r="D27" s="173"/>
      <c r="E27" s="173"/>
      <c r="F27" s="173"/>
      <c r="G27" s="174"/>
      <c r="H27" s="7">
        <f t="shared" si="0"/>
        <v>0</v>
      </c>
      <c r="I27" s="8">
        <v>0</v>
      </c>
    </row>
    <row r="28" spans="1:9" ht="15" customHeight="1">
      <c r="A28" s="226">
        <v>4</v>
      </c>
      <c r="B28" s="179" t="s">
        <v>211</v>
      </c>
      <c r="C28" s="179"/>
      <c r="D28" s="179"/>
      <c r="E28" s="179"/>
      <c r="F28" s="179"/>
      <c r="G28" s="179"/>
      <c r="H28" s="7">
        <f t="shared" si="0"/>
        <v>0</v>
      </c>
      <c r="I28" s="8">
        <f>I6*I7*I10</f>
        <v>0</v>
      </c>
    </row>
    <row r="29" spans="1:9" ht="15" customHeight="1">
      <c r="A29" s="227"/>
      <c r="B29" s="228" t="s">
        <v>212</v>
      </c>
      <c r="C29" s="229"/>
      <c r="D29" s="229"/>
      <c r="E29" s="229"/>
      <c r="F29" s="229"/>
      <c r="G29" s="230"/>
      <c r="H29" s="7">
        <f t="shared" si="0"/>
        <v>0</v>
      </c>
      <c r="I29" s="8">
        <f>(I8*I10*I9)</f>
        <v>0</v>
      </c>
    </row>
    <row r="30" spans="1:9" ht="15" customHeight="1">
      <c r="A30" s="97">
        <v>5</v>
      </c>
      <c r="B30" s="172" t="s">
        <v>32</v>
      </c>
      <c r="C30" s="173"/>
      <c r="D30" s="173"/>
      <c r="E30" s="173"/>
      <c r="F30" s="173"/>
      <c r="G30" s="174"/>
      <c r="H30" s="7">
        <f t="shared" si="0"/>
        <v>0</v>
      </c>
      <c r="I30" s="8">
        <v>0</v>
      </c>
    </row>
    <row r="31" spans="1:10" s="120" customFormat="1" ht="15" customHeight="1">
      <c r="A31" s="200" t="s">
        <v>39</v>
      </c>
      <c r="B31" s="201"/>
      <c r="C31" s="201"/>
      <c r="D31" s="201"/>
      <c r="E31" s="201"/>
      <c r="F31" s="201"/>
      <c r="G31" s="202"/>
      <c r="H31" s="65">
        <f>SUM(H25:H30)</f>
        <v>1</v>
      </c>
      <c r="I31" s="139">
        <f>SUM(I25:I30)</f>
        <v>942</v>
      </c>
      <c r="J31" s="119"/>
    </row>
    <row r="32" ht="5.1" customHeight="1"/>
    <row r="33" spans="1:9" ht="33.75" customHeight="1">
      <c r="A33" s="6" t="s">
        <v>40</v>
      </c>
      <c r="B33" s="206" t="s">
        <v>41</v>
      </c>
      <c r="C33" s="207"/>
      <c r="D33" s="207"/>
      <c r="E33" s="207"/>
      <c r="F33" s="207"/>
      <c r="G33" s="208"/>
      <c r="H33" s="6" t="s">
        <v>36</v>
      </c>
      <c r="I33" s="6" t="s">
        <v>37</v>
      </c>
    </row>
    <row r="34" spans="1:9" ht="15" customHeight="1">
      <c r="A34" s="97">
        <v>1</v>
      </c>
      <c r="B34" s="172" t="s">
        <v>197</v>
      </c>
      <c r="C34" s="173"/>
      <c r="D34" s="173"/>
      <c r="E34" s="173"/>
      <c r="F34" s="173"/>
      <c r="G34" s="174"/>
      <c r="H34" s="7">
        <v>0.2</v>
      </c>
      <c r="I34" s="8">
        <f>$I$31*H34</f>
        <v>188.4</v>
      </c>
    </row>
    <row r="35" spans="1:9" ht="15" customHeight="1">
      <c r="A35" s="97">
        <v>2</v>
      </c>
      <c r="B35" s="172" t="s">
        <v>198</v>
      </c>
      <c r="C35" s="173"/>
      <c r="D35" s="173"/>
      <c r="E35" s="173"/>
      <c r="F35" s="173"/>
      <c r="G35" s="174"/>
      <c r="H35" s="7">
        <v>0.015</v>
      </c>
      <c r="I35" s="8">
        <f aca="true" t="shared" si="1" ref="I35:I41">$I$31*H35</f>
        <v>14.129999999999999</v>
      </c>
    </row>
    <row r="36" spans="1:9" ht="15" customHeight="1">
      <c r="A36" s="97">
        <v>3</v>
      </c>
      <c r="B36" s="172" t="s">
        <v>199</v>
      </c>
      <c r="C36" s="173"/>
      <c r="D36" s="173"/>
      <c r="E36" s="173"/>
      <c r="F36" s="173"/>
      <c r="G36" s="174"/>
      <c r="H36" s="7">
        <v>0.01</v>
      </c>
      <c r="I36" s="8">
        <f t="shared" si="1"/>
        <v>9.42</v>
      </c>
    </row>
    <row r="37" spans="1:9" ht="15" customHeight="1">
      <c r="A37" s="97">
        <v>4</v>
      </c>
      <c r="B37" s="172" t="s">
        <v>200</v>
      </c>
      <c r="C37" s="173"/>
      <c r="D37" s="173"/>
      <c r="E37" s="173"/>
      <c r="F37" s="173"/>
      <c r="G37" s="174"/>
      <c r="H37" s="7">
        <v>0.002</v>
      </c>
      <c r="I37" s="8">
        <f>$I$31*H37</f>
        <v>1.8840000000000001</v>
      </c>
    </row>
    <row r="38" spans="1:9" ht="15" customHeight="1">
      <c r="A38" s="97">
        <v>5</v>
      </c>
      <c r="B38" s="172" t="s">
        <v>201</v>
      </c>
      <c r="C38" s="173"/>
      <c r="D38" s="173"/>
      <c r="E38" s="173"/>
      <c r="F38" s="173"/>
      <c r="G38" s="174"/>
      <c r="H38" s="7">
        <v>0.025</v>
      </c>
      <c r="I38" s="8">
        <f t="shared" si="1"/>
        <v>23.55</v>
      </c>
    </row>
    <row r="39" spans="1:9" ht="15" customHeight="1">
      <c r="A39" s="97">
        <v>6</v>
      </c>
      <c r="B39" s="172" t="s">
        <v>202</v>
      </c>
      <c r="C39" s="173"/>
      <c r="D39" s="173"/>
      <c r="E39" s="173"/>
      <c r="F39" s="173"/>
      <c r="G39" s="174"/>
      <c r="H39" s="7">
        <v>0.08</v>
      </c>
      <c r="I39" s="8">
        <f>$I$31*H39</f>
        <v>75.36</v>
      </c>
    </row>
    <row r="40" spans="1:9" ht="15" customHeight="1">
      <c r="A40" s="97">
        <v>7</v>
      </c>
      <c r="B40" s="172" t="s">
        <v>203</v>
      </c>
      <c r="C40" s="173"/>
      <c r="D40" s="173"/>
      <c r="E40" s="173"/>
      <c r="F40" s="173"/>
      <c r="G40" s="174"/>
      <c r="H40" s="7">
        <v>0.03</v>
      </c>
      <c r="I40" s="8">
        <f t="shared" si="1"/>
        <v>28.259999999999998</v>
      </c>
    </row>
    <row r="41" spans="1:9" ht="15" customHeight="1">
      <c r="A41" s="97">
        <v>8</v>
      </c>
      <c r="B41" s="172" t="s">
        <v>204</v>
      </c>
      <c r="C41" s="173"/>
      <c r="D41" s="173"/>
      <c r="E41" s="173"/>
      <c r="F41" s="173"/>
      <c r="G41" s="174"/>
      <c r="H41" s="7">
        <v>0.006</v>
      </c>
      <c r="I41" s="8">
        <f t="shared" si="1"/>
        <v>5.652</v>
      </c>
    </row>
    <row r="42" spans="1:10" s="120" customFormat="1" ht="15" customHeight="1">
      <c r="A42" s="200" t="s">
        <v>42</v>
      </c>
      <c r="B42" s="201"/>
      <c r="C42" s="201"/>
      <c r="D42" s="201"/>
      <c r="E42" s="201"/>
      <c r="F42" s="201"/>
      <c r="G42" s="202"/>
      <c r="H42" s="65">
        <f>SUM(H34:H41)</f>
        <v>0.3680000000000001</v>
      </c>
      <c r="I42" s="139">
        <f>I34+I35+I36+I37+I38+I39+I40+I41</f>
        <v>346.65599999999995</v>
      </c>
      <c r="J42" s="119"/>
    </row>
    <row r="43" spans="1:9" ht="15" customHeight="1">
      <c r="A43" s="225" t="s">
        <v>43</v>
      </c>
      <c r="B43" s="225"/>
      <c r="C43" s="225"/>
      <c r="D43" s="225"/>
      <c r="E43" s="225"/>
      <c r="F43" s="225"/>
      <c r="G43" s="225"/>
      <c r="H43" s="225"/>
      <c r="I43" s="225"/>
    </row>
    <row r="44" spans="1:16" ht="30.75" customHeight="1">
      <c r="A44" s="235" t="s">
        <v>222</v>
      </c>
      <c r="B44" s="235"/>
      <c r="C44" s="235"/>
      <c r="D44" s="235"/>
      <c r="E44" s="235"/>
      <c r="F44" s="235"/>
      <c r="G44" s="235"/>
      <c r="H44" s="235"/>
      <c r="I44" s="235"/>
      <c r="J44"/>
      <c r="K44"/>
      <c r="L44"/>
      <c r="M44"/>
      <c r="N44"/>
      <c r="O44"/>
      <c r="P44"/>
    </row>
    <row r="45" spans="1:9" ht="33.75" customHeight="1">
      <c r="A45" s="6" t="s">
        <v>44</v>
      </c>
      <c r="B45" s="206" t="s">
        <v>45</v>
      </c>
      <c r="C45" s="207"/>
      <c r="D45" s="207"/>
      <c r="E45" s="207"/>
      <c r="F45" s="207"/>
      <c r="G45" s="208"/>
      <c r="H45" s="6" t="s">
        <v>36</v>
      </c>
      <c r="I45" s="6" t="s">
        <v>37</v>
      </c>
    </row>
    <row r="46" spans="1:9" ht="15" customHeight="1">
      <c r="A46" s="97">
        <v>1</v>
      </c>
      <c r="B46" s="172" t="s">
        <v>46</v>
      </c>
      <c r="C46" s="173"/>
      <c r="D46" s="173"/>
      <c r="E46" s="173"/>
      <c r="F46" s="173"/>
      <c r="G46" s="174"/>
      <c r="H46" s="7">
        <v>0.1111</v>
      </c>
      <c r="I46" s="8">
        <f>$I$31*H46</f>
        <v>104.6562</v>
      </c>
    </row>
    <row r="47" spans="1:9" ht="15" customHeight="1">
      <c r="A47" s="97">
        <v>2</v>
      </c>
      <c r="B47" s="172" t="s">
        <v>47</v>
      </c>
      <c r="C47" s="173"/>
      <c r="D47" s="173"/>
      <c r="E47" s="173"/>
      <c r="F47" s="173"/>
      <c r="G47" s="174"/>
      <c r="H47" s="7">
        <v>0.02047</v>
      </c>
      <c r="I47" s="8">
        <f>$I$31*H47</f>
        <v>19.28274</v>
      </c>
    </row>
    <row r="48" spans="1:9" ht="15" customHeight="1">
      <c r="A48" s="97">
        <v>3</v>
      </c>
      <c r="B48" s="172" t="s">
        <v>50</v>
      </c>
      <c r="C48" s="173"/>
      <c r="D48" s="173"/>
      <c r="E48" s="173"/>
      <c r="F48" s="173"/>
      <c r="G48" s="174"/>
      <c r="H48" s="7">
        <v>0.012123</v>
      </c>
      <c r="I48" s="8">
        <f aca="true" t="shared" si="2" ref="I48:I52">$I$31*H48</f>
        <v>11.419866</v>
      </c>
    </row>
    <row r="49" spans="1:9" ht="15" customHeight="1">
      <c r="A49" s="97">
        <v>4</v>
      </c>
      <c r="B49" s="172" t="s">
        <v>48</v>
      </c>
      <c r="C49" s="173"/>
      <c r="D49" s="173"/>
      <c r="E49" s="173"/>
      <c r="F49" s="173"/>
      <c r="G49" s="174"/>
      <c r="H49" s="7">
        <v>0.011436</v>
      </c>
      <c r="I49" s="8">
        <f>$I$31*H49</f>
        <v>10.772712</v>
      </c>
    </row>
    <row r="50" spans="1:9" ht="15" customHeight="1">
      <c r="A50" s="97">
        <v>5</v>
      </c>
      <c r="B50" s="172" t="s">
        <v>49</v>
      </c>
      <c r="C50" s="173"/>
      <c r="D50" s="173"/>
      <c r="E50" s="173"/>
      <c r="F50" s="173"/>
      <c r="G50" s="174"/>
      <c r="H50" s="7">
        <v>0.000174</v>
      </c>
      <c r="I50" s="8">
        <f t="shared" si="2"/>
        <v>0.163908</v>
      </c>
    </row>
    <row r="51" spans="1:9" ht="15" customHeight="1">
      <c r="A51" s="97">
        <v>6</v>
      </c>
      <c r="B51" s="172" t="s">
        <v>51</v>
      </c>
      <c r="C51" s="173"/>
      <c r="D51" s="173"/>
      <c r="E51" s="173"/>
      <c r="F51" s="173"/>
      <c r="G51" s="174"/>
      <c r="H51" s="7">
        <v>0.000442</v>
      </c>
      <c r="I51" s="8">
        <f t="shared" si="2"/>
        <v>0.416364</v>
      </c>
    </row>
    <row r="52" spans="1:9" ht="15" customHeight="1">
      <c r="A52" s="97">
        <v>7</v>
      </c>
      <c r="B52" s="172" t="s">
        <v>52</v>
      </c>
      <c r="C52" s="173"/>
      <c r="D52" s="173"/>
      <c r="E52" s="173"/>
      <c r="F52" s="173"/>
      <c r="G52" s="174"/>
      <c r="H52" s="7">
        <v>0.000185</v>
      </c>
      <c r="I52" s="8">
        <f t="shared" si="2"/>
        <v>0.17427</v>
      </c>
    </row>
    <row r="53" spans="1:9" ht="15" customHeight="1">
      <c r="A53" s="97">
        <v>8</v>
      </c>
      <c r="B53" s="172" t="s">
        <v>53</v>
      </c>
      <c r="C53" s="173"/>
      <c r="D53" s="173"/>
      <c r="E53" s="173"/>
      <c r="F53" s="173"/>
      <c r="G53" s="174"/>
      <c r="H53" s="7">
        <v>0.09079</v>
      </c>
      <c r="I53" s="8">
        <f>$I$31*H53</f>
        <v>85.52418</v>
      </c>
    </row>
    <row r="54" spans="1:10" s="120" customFormat="1" ht="15" customHeight="1">
      <c r="A54" s="200" t="s">
        <v>54</v>
      </c>
      <c r="B54" s="201"/>
      <c r="C54" s="201"/>
      <c r="D54" s="201"/>
      <c r="E54" s="201"/>
      <c r="F54" s="201"/>
      <c r="G54" s="202"/>
      <c r="H54" s="65">
        <f>SUM(H46:H53)</f>
        <v>0.24672</v>
      </c>
      <c r="I54" s="139">
        <f>I46+I47+I48+I49+I50+I51+I52+I53</f>
        <v>232.41024000000002</v>
      </c>
      <c r="J54" s="119"/>
    </row>
    <row r="55" spans="1:9" ht="11.25" customHeight="1">
      <c r="A55" s="67" t="s">
        <v>55</v>
      </c>
      <c r="B55" s="203" t="s">
        <v>56</v>
      </c>
      <c r="C55" s="203"/>
      <c r="D55" s="203"/>
      <c r="E55" s="203"/>
      <c r="F55" s="203"/>
      <c r="G55" s="203"/>
      <c r="H55" s="203"/>
      <c r="I55" s="203"/>
    </row>
    <row r="56" spans="1:9" ht="15" customHeight="1">
      <c r="A56" s="67" t="s">
        <v>57</v>
      </c>
      <c r="B56" s="224" t="s">
        <v>58</v>
      </c>
      <c r="C56" s="224"/>
      <c r="D56" s="224"/>
      <c r="E56" s="224"/>
      <c r="F56" s="224"/>
      <c r="G56" s="224"/>
      <c r="H56" s="224"/>
      <c r="I56" s="224"/>
    </row>
    <row r="57" spans="1:9" ht="33.75" customHeight="1">
      <c r="A57" s="6" t="s">
        <v>59</v>
      </c>
      <c r="B57" s="206" t="s">
        <v>60</v>
      </c>
      <c r="C57" s="207"/>
      <c r="D57" s="207"/>
      <c r="E57" s="207"/>
      <c r="F57" s="207"/>
      <c r="G57" s="208"/>
      <c r="H57" s="6" t="s">
        <v>36</v>
      </c>
      <c r="I57" s="6" t="s">
        <v>37</v>
      </c>
    </row>
    <row r="58" spans="1:9" ht="15" customHeight="1">
      <c r="A58" s="97">
        <v>1</v>
      </c>
      <c r="B58" s="172" t="s">
        <v>61</v>
      </c>
      <c r="C58" s="173"/>
      <c r="D58" s="173"/>
      <c r="E58" s="173"/>
      <c r="F58" s="173"/>
      <c r="G58" s="174"/>
      <c r="H58" s="7">
        <v>0.023627</v>
      </c>
      <c r="I58" s="8">
        <f>$I$31*H58</f>
        <v>22.256634</v>
      </c>
    </row>
    <row r="59" spans="1:9" ht="15" customHeight="1">
      <c r="A59" s="97">
        <v>2</v>
      </c>
      <c r="B59" s="172" t="s">
        <v>62</v>
      </c>
      <c r="C59" s="173"/>
      <c r="D59" s="173"/>
      <c r="E59" s="173"/>
      <c r="F59" s="173"/>
      <c r="G59" s="174"/>
      <c r="H59" s="7">
        <v>0.001717</v>
      </c>
      <c r="I59" s="8">
        <f aca="true" t="shared" si="3" ref="I59:I60">$I$31*H59</f>
        <v>1.617414</v>
      </c>
    </row>
    <row r="60" spans="1:9" ht="15" customHeight="1">
      <c r="A60" s="97">
        <v>3</v>
      </c>
      <c r="B60" s="172" t="s">
        <v>63</v>
      </c>
      <c r="C60" s="173"/>
      <c r="D60" s="173"/>
      <c r="E60" s="173"/>
      <c r="F60" s="173"/>
      <c r="G60" s="174"/>
      <c r="H60" s="7">
        <v>0.011813</v>
      </c>
      <c r="I60" s="8">
        <f t="shared" si="3"/>
        <v>11.127846</v>
      </c>
    </row>
    <row r="61" spans="1:10" s="120" customFormat="1" ht="15" customHeight="1">
      <c r="A61" s="200" t="s">
        <v>64</v>
      </c>
      <c r="B61" s="201"/>
      <c r="C61" s="201"/>
      <c r="D61" s="201"/>
      <c r="E61" s="201"/>
      <c r="F61" s="201"/>
      <c r="G61" s="202"/>
      <c r="H61" s="65">
        <f>SUM(H58:H60)</f>
        <v>0.037156999999999996</v>
      </c>
      <c r="I61" s="139">
        <f>I58+I59+I60</f>
        <v>35.001894</v>
      </c>
      <c r="J61" s="119"/>
    </row>
    <row r="62" ht="5.1" customHeight="1"/>
    <row r="63" spans="1:9" ht="33.75">
      <c r="A63" s="6" t="s">
        <v>65</v>
      </c>
      <c r="B63" s="206" t="s">
        <v>66</v>
      </c>
      <c r="C63" s="207"/>
      <c r="D63" s="207"/>
      <c r="E63" s="207"/>
      <c r="F63" s="207"/>
      <c r="G63" s="208"/>
      <c r="H63" s="6" t="s">
        <v>36</v>
      </c>
      <c r="I63" s="6" t="s">
        <v>37</v>
      </c>
    </row>
    <row r="64" spans="1:9" ht="15" customHeight="1">
      <c r="A64" s="97">
        <v>1</v>
      </c>
      <c r="B64" s="172" t="s">
        <v>67</v>
      </c>
      <c r="C64" s="173"/>
      <c r="D64" s="173"/>
      <c r="E64" s="173"/>
      <c r="F64" s="173"/>
      <c r="G64" s="174"/>
      <c r="H64" s="7">
        <f>(H42*H54)</f>
        <v>0.09079296000000002</v>
      </c>
      <c r="I64" s="8">
        <f>$I$31*H64</f>
        <v>85.52696832000002</v>
      </c>
    </row>
    <row r="65" spans="1:11" s="120" customFormat="1" ht="15" customHeight="1">
      <c r="A65" s="200" t="s">
        <v>68</v>
      </c>
      <c r="B65" s="201"/>
      <c r="C65" s="201"/>
      <c r="D65" s="201"/>
      <c r="E65" s="201"/>
      <c r="F65" s="201"/>
      <c r="G65" s="202"/>
      <c r="H65" s="65">
        <f>SUM(H64:H64)</f>
        <v>0.09079296000000002</v>
      </c>
      <c r="I65" s="139">
        <f>I64</f>
        <v>85.52696832000002</v>
      </c>
      <c r="J65" s="119"/>
      <c r="K65" s="121"/>
    </row>
    <row r="66" ht="5.1" customHeight="1">
      <c r="J66" s="10"/>
    </row>
    <row r="67" spans="1:10" s="120" customFormat="1" ht="12">
      <c r="A67" s="223" t="s">
        <v>69</v>
      </c>
      <c r="B67" s="223"/>
      <c r="C67" s="223"/>
      <c r="D67" s="223"/>
      <c r="E67" s="223"/>
      <c r="F67" s="223"/>
      <c r="G67" s="223"/>
      <c r="H67" s="122">
        <f>H42+H54+H61+H65</f>
        <v>0.7426699600000002</v>
      </c>
      <c r="I67" s="123">
        <f>I42+I54+I61+I65</f>
        <v>699.59510232</v>
      </c>
      <c r="J67" s="119"/>
    </row>
    <row r="68" ht="5.1" customHeight="1"/>
    <row r="69" spans="1:9" ht="33.75">
      <c r="A69" s="6" t="s">
        <v>70</v>
      </c>
      <c r="B69" s="206" t="s">
        <v>71</v>
      </c>
      <c r="C69" s="207"/>
      <c r="D69" s="207"/>
      <c r="E69" s="207"/>
      <c r="F69" s="207"/>
      <c r="G69" s="208"/>
      <c r="H69" s="6" t="s">
        <v>36</v>
      </c>
      <c r="I69" s="6" t="s">
        <v>37</v>
      </c>
    </row>
    <row r="70" spans="1:9" ht="15" customHeight="1">
      <c r="A70" s="104">
        <v>1</v>
      </c>
      <c r="B70" s="172" t="s">
        <v>213</v>
      </c>
      <c r="C70" s="173"/>
      <c r="D70" s="173"/>
      <c r="E70" s="173"/>
      <c r="F70" s="173"/>
      <c r="G70" s="174"/>
      <c r="H70" s="7">
        <f>I70/$I$31</f>
        <v>0.306411889596603</v>
      </c>
      <c r="I70" s="8">
        <f>I81</f>
        <v>288.64</v>
      </c>
    </row>
    <row r="71" spans="1:9" ht="15" customHeight="1">
      <c r="A71" s="104">
        <v>2</v>
      </c>
      <c r="B71" s="172" t="s">
        <v>214</v>
      </c>
      <c r="C71" s="173"/>
      <c r="D71" s="173"/>
      <c r="E71" s="173"/>
      <c r="F71" s="173"/>
      <c r="G71" s="174"/>
      <c r="H71" s="7">
        <f>I71/$I$31</f>
        <v>0.14084925690021233</v>
      </c>
      <c r="I71" s="8">
        <f>I77</f>
        <v>132.68</v>
      </c>
    </row>
    <row r="72" spans="1:9" ht="15" customHeight="1">
      <c r="A72" s="97">
        <v>3</v>
      </c>
      <c r="B72" s="172" t="s">
        <v>215</v>
      </c>
      <c r="C72" s="173"/>
      <c r="D72" s="173"/>
      <c r="E72" s="173"/>
      <c r="F72" s="173"/>
      <c r="G72" s="174"/>
      <c r="H72" s="7">
        <f>I72/$I$31</f>
        <v>0.013375796178343948</v>
      </c>
      <c r="I72" s="8">
        <f>I20</f>
        <v>12.6</v>
      </c>
    </row>
    <row r="73" spans="1:10" ht="15" customHeight="1">
      <c r="A73" s="200" t="s">
        <v>72</v>
      </c>
      <c r="B73" s="201"/>
      <c r="C73" s="201"/>
      <c r="D73" s="201"/>
      <c r="E73" s="201"/>
      <c r="F73" s="201"/>
      <c r="G73" s="202"/>
      <c r="H73" s="65">
        <f>H70+H71+H72</f>
        <v>0.46063694267515926</v>
      </c>
      <c r="I73" s="139">
        <f>I70+I71+I72</f>
        <v>433.92</v>
      </c>
      <c r="J73" s="9"/>
    </row>
    <row r="74" spans="1:9" ht="5.1" customHeight="1">
      <c r="A74" s="124"/>
      <c r="B74" s="124"/>
      <c r="C74" s="124"/>
      <c r="D74" s="124"/>
      <c r="E74" s="124"/>
      <c r="F74" s="124"/>
      <c r="G74" s="124"/>
      <c r="H74" s="125"/>
      <c r="I74" s="126"/>
    </row>
    <row r="75" spans="1:9" ht="15" customHeight="1">
      <c r="A75" s="221" t="s">
        <v>73</v>
      </c>
      <c r="B75" s="221"/>
      <c r="C75" s="221"/>
      <c r="D75" s="221"/>
      <c r="E75" s="221"/>
      <c r="F75" s="221"/>
      <c r="G75" s="221"/>
      <c r="H75" s="221"/>
      <c r="I75" s="221"/>
    </row>
    <row r="76" spans="1:9" ht="24" customHeight="1">
      <c r="A76" s="193" t="s">
        <v>74</v>
      </c>
      <c r="B76" s="193"/>
      <c r="C76" s="97" t="s">
        <v>75</v>
      </c>
      <c r="D76" s="97" t="s">
        <v>76</v>
      </c>
      <c r="E76" s="97" t="s">
        <v>77</v>
      </c>
      <c r="F76" s="97" t="s">
        <v>78</v>
      </c>
      <c r="G76" s="97" t="s">
        <v>79</v>
      </c>
      <c r="H76" s="7" t="s">
        <v>80</v>
      </c>
      <c r="I76" s="8" t="s">
        <v>81</v>
      </c>
    </row>
    <row r="77" spans="1:9" ht="15" customHeight="1">
      <c r="A77" s="222">
        <f>I12</f>
        <v>4.3</v>
      </c>
      <c r="B77" s="193"/>
      <c r="C77" s="97">
        <f>I13</f>
        <v>22</v>
      </c>
      <c r="D77" s="97">
        <f>I14</f>
        <v>2</v>
      </c>
      <c r="E77" s="101">
        <f>A77*C77*D77</f>
        <v>189.2</v>
      </c>
      <c r="F77" s="101">
        <f>I25</f>
        <v>942</v>
      </c>
      <c r="G77" s="11">
        <f>I15</f>
        <v>0.06</v>
      </c>
      <c r="H77" s="101">
        <f>F77*G77</f>
        <v>56.519999999999996</v>
      </c>
      <c r="I77" s="8">
        <f>E77-H77</f>
        <v>132.68</v>
      </c>
    </row>
    <row r="78" spans="1:9" ht="5.1" customHeight="1">
      <c r="A78" s="127"/>
      <c r="B78" s="127"/>
      <c r="C78" s="127"/>
      <c r="D78" s="127"/>
      <c r="E78" s="128"/>
      <c r="F78" s="128"/>
      <c r="G78" s="129"/>
      <c r="H78" s="128"/>
      <c r="I78" s="130"/>
    </row>
    <row r="79" spans="1:9" ht="15" customHeight="1">
      <c r="A79" s="221" t="s">
        <v>82</v>
      </c>
      <c r="B79" s="221"/>
      <c r="C79" s="221"/>
      <c r="D79" s="221"/>
      <c r="E79" s="221"/>
      <c r="F79" s="221"/>
      <c r="G79" s="221"/>
      <c r="H79" s="221"/>
      <c r="I79" s="221"/>
    </row>
    <row r="80" spans="1:9" ht="23.25" customHeight="1">
      <c r="A80" s="193" t="s">
        <v>74</v>
      </c>
      <c r="B80" s="193"/>
      <c r="C80" s="97" t="s">
        <v>166</v>
      </c>
      <c r="D80" s="97" t="s">
        <v>76</v>
      </c>
      <c r="E80" s="97" t="s">
        <v>77</v>
      </c>
      <c r="F80" s="97" t="s">
        <v>78</v>
      </c>
      <c r="G80" s="97" t="s">
        <v>79</v>
      </c>
      <c r="H80" s="7" t="str">
        <f>H76</f>
        <v>Valor desconto</v>
      </c>
      <c r="I80" s="8" t="s">
        <v>81</v>
      </c>
    </row>
    <row r="81" spans="1:9" ht="15" customHeight="1">
      <c r="A81" s="217">
        <f>I16</f>
        <v>16</v>
      </c>
      <c r="B81" s="217"/>
      <c r="C81" s="12">
        <f>I17</f>
        <v>22</v>
      </c>
      <c r="D81" s="97">
        <f>I18</f>
        <v>1</v>
      </c>
      <c r="E81" s="101">
        <f>A81*C81*D81</f>
        <v>352</v>
      </c>
      <c r="F81" s="101">
        <f>E81</f>
        <v>352</v>
      </c>
      <c r="G81" s="96">
        <f>I19</f>
        <v>0.18</v>
      </c>
      <c r="H81" s="101">
        <f>F81*G81</f>
        <v>63.36</v>
      </c>
      <c r="I81" s="8">
        <f>E81-H81</f>
        <v>288.64</v>
      </c>
    </row>
    <row r="82" ht="5.1" customHeight="1"/>
    <row r="83" spans="1:12" ht="12" customHeight="1">
      <c r="A83" s="183" t="s">
        <v>167</v>
      </c>
      <c r="B83" s="183"/>
      <c r="C83" s="183"/>
      <c r="D83" s="183"/>
      <c r="E83" s="183"/>
      <c r="F83" s="183"/>
      <c r="G83" s="183"/>
      <c r="H83" s="131">
        <f>H31+H67+H73</f>
        <v>2.2033069026751595</v>
      </c>
      <c r="I83" s="132">
        <f>I31+I67+I73</f>
        <v>2075.51510232</v>
      </c>
      <c r="J83" s="9"/>
      <c r="L83" s="9"/>
    </row>
    <row r="84" spans="1:12" s="14" customFormat="1" ht="5.1" customHeight="1">
      <c r="A84" s="133"/>
      <c r="B84" s="133"/>
      <c r="C84" s="133"/>
      <c r="D84" s="133"/>
      <c r="E84" s="133"/>
      <c r="F84" s="133"/>
      <c r="G84" s="133"/>
      <c r="H84" s="134"/>
      <c r="I84" s="135"/>
      <c r="J84" s="13"/>
      <c r="L84" s="13"/>
    </row>
    <row r="85" spans="1:9" ht="11.25" customHeight="1">
      <c r="A85" s="178" t="s">
        <v>83</v>
      </c>
      <c r="B85" s="178"/>
      <c r="C85" s="178"/>
      <c r="D85" s="178"/>
      <c r="E85" s="178"/>
      <c r="F85" s="178"/>
      <c r="G85" s="178"/>
      <c r="H85" s="178"/>
      <c r="I85" s="178"/>
    </row>
    <row r="86" spans="1:9" ht="33.75">
      <c r="A86" s="6" t="s">
        <v>34</v>
      </c>
      <c r="B86" s="206" t="s">
        <v>84</v>
      </c>
      <c r="C86" s="207"/>
      <c r="D86" s="207"/>
      <c r="E86" s="207"/>
      <c r="F86" s="207"/>
      <c r="G86" s="208"/>
      <c r="H86" s="6" t="s">
        <v>36</v>
      </c>
      <c r="I86" s="6" t="s">
        <v>37</v>
      </c>
    </row>
    <row r="87" spans="1:19" ht="15" customHeight="1">
      <c r="A87" s="151">
        <v>1</v>
      </c>
      <c r="B87" s="172" t="s">
        <v>85</v>
      </c>
      <c r="C87" s="173"/>
      <c r="D87" s="173"/>
      <c r="E87" s="173"/>
      <c r="F87" s="173"/>
      <c r="G87" s="174"/>
      <c r="H87" s="7">
        <f>I87/$I$98</f>
        <v>0</v>
      </c>
      <c r="I87" s="8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151">
        <v>2</v>
      </c>
      <c r="B88" s="218" t="s">
        <v>172</v>
      </c>
      <c r="C88" s="219"/>
      <c r="D88" s="219"/>
      <c r="E88" s="219"/>
      <c r="F88" s="219"/>
      <c r="G88" s="220"/>
      <c r="H88" s="7">
        <f aca="true" t="shared" si="4" ref="H88:H92">I88/$I$98</f>
        <v>0</v>
      </c>
      <c r="I88" s="8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151">
        <v>3</v>
      </c>
      <c r="B89" s="172" t="s">
        <v>86</v>
      </c>
      <c r="C89" s="173"/>
      <c r="D89" s="173"/>
      <c r="E89" s="173"/>
      <c r="F89" s="173"/>
      <c r="G89" s="174"/>
      <c r="H89" s="7">
        <f t="shared" si="4"/>
        <v>0</v>
      </c>
      <c r="I89" s="8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151">
        <v>4</v>
      </c>
      <c r="B90" s="214" t="s">
        <v>173</v>
      </c>
      <c r="C90" s="215"/>
      <c r="D90" s="215"/>
      <c r="E90" s="215"/>
      <c r="F90" s="215"/>
      <c r="G90" s="216"/>
      <c r="H90" s="7">
        <f t="shared" si="4"/>
        <v>0</v>
      </c>
      <c r="I90" s="8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151">
        <v>5</v>
      </c>
      <c r="B91" s="172" t="s">
        <v>87</v>
      </c>
      <c r="C91" s="173"/>
      <c r="D91" s="173"/>
      <c r="E91" s="173"/>
      <c r="F91" s="173"/>
      <c r="G91" s="174"/>
      <c r="H91" s="7">
        <f t="shared" si="4"/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51">
        <v>6</v>
      </c>
      <c r="B92" s="172" t="s">
        <v>88</v>
      </c>
      <c r="C92" s="173"/>
      <c r="D92" s="173"/>
      <c r="E92" s="173"/>
      <c r="F92" s="173"/>
      <c r="G92" s="174"/>
      <c r="H92" s="7">
        <f t="shared" si="4"/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200" t="s">
        <v>89</v>
      </c>
      <c r="B93" s="201"/>
      <c r="C93" s="201"/>
      <c r="D93" s="201"/>
      <c r="E93" s="201"/>
      <c r="F93" s="201"/>
      <c r="G93" s="202"/>
      <c r="H93" s="65">
        <f>H87+H88+H89+H90+H91+H92</f>
        <v>0</v>
      </c>
      <c r="I93" s="66">
        <f>I87+I88+I89+I90+I91+I92</f>
        <v>0</v>
      </c>
      <c r="J93" s="9"/>
      <c r="K93"/>
      <c r="L93"/>
      <c r="M93"/>
      <c r="N93"/>
      <c r="O93"/>
      <c r="P93"/>
      <c r="Q93"/>
      <c r="R93"/>
      <c r="S93"/>
    </row>
    <row r="94" spans="1:19" ht="30" customHeight="1">
      <c r="A94"/>
      <c r="B94" s="203" t="s">
        <v>205</v>
      </c>
      <c r="C94" s="203"/>
      <c r="D94" s="203"/>
      <c r="E94" s="203"/>
      <c r="F94" s="203"/>
      <c r="G94" s="203"/>
      <c r="H94" s="203"/>
      <c r="I94" s="203"/>
      <c r="K94"/>
      <c r="L94"/>
      <c r="M94"/>
      <c r="N94"/>
      <c r="O94"/>
      <c r="P94"/>
      <c r="Q94"/>
      <c r="R94"/>
      <c r="S94"/>
    </row>
    <row r="95" spans="1:9" ht="5.25" customHeight="1">
      <c r="A95"/>
      <c r="B95"/>
      <c r="C95"/>
      <c r="D95"/>
      <c r="E95"/>
      <c r="F95"/>
      <c r="G95"/>
      <c r="H95"/>
      <c r="I95"/>
    </row>
    <row r="96" spans="1:19" ht="48.75" customHeight="1">
      <c r="A96" s="210" t="s">
        <v>174</v>
      </c>
      <c r="B96" s="211"/>
      <c r="C96" s="211"/>
      <c r="D96" s="211"/>
      <c r="E96" s="212"/>
      <c r="F96" s="15">
        <v>0.1</v>
      </c>
      <c r="G96" s="16">
        <f>I98*F96</f>
        <v>194.28351023199997</v>
      </c>
      <c r="H96" s="68" t="s">
        <v>90</v>
      </c>
      <c r="I96" s="69">
        <f>I71</f>
        <v>132.68</v>
      </c>
      <c r="K96"/>
      <c r="L96"/>
      <c r="M96"/>
      <c r="N96"/>
      <c r="O96"/>
      <c r="P96"/>
      <c r="Q96"/>
      <c r="R96"/>
      <c r="S96"/>
    </row>
    <row r="97" spans="1:19" s="138" customFormat="1" ht="16.5" customHeight="1">
      <c r="A97" s="204" t="s">
        <v>91</v>
      </c>
      <c r="B97" s="204"/>
      <c r="C97" s="152" t="s">
        <v>92</v>
      </c>
      <c r="D97" s="152" t="s">
        <v>93</v>
      </c>
      <c r="E97" s="152" t="s">
        <v>94</v>
      </c>
      <c r="F97" s="152" t="s">
        <v>95</v>
      </c>
      <c r="G97" s="152" t="s">
        <v>216</v>
      </c>
      <c r="H97" s="68" t="s">
        <v>96</v>
      </c>
      <c r="I97" s="71" t="s">
        <v>97</v>
      </c>
      <c r="J97" s="137"/>
      <c r="K97"/>
      <c r="L97"/>
      <c r="M97"/>
      <c r="N97"/>
      <c r="O97"/>
      <c r="P97"/>
      <c r="Q97"/>
      <c r="R97"/>
      <c r="S97"/>
    </row>
    <row r="98" spans="1:19" ht="16.5" customHeight="1">
      <c r="A98" s="205">
        <f>I31</f>
        <v>942</v>
      </c>
      <c r="B98" s="205"/>
      <c r="C98" s="153">
        <f>I42</f>
        <v>346.65599999999995</v>
      </c>
      <c r="D98" s="153">
        <f>I54</f>
        <v>232.41024000000002</v>
      </c>
      <c r="E98" s="153">
        <f>I61</f>
        <v>35.001894</v>
      </c>
      <c r="F98" s="153">
        <f>I65</f>
        <v>85.52696832000002</v>
      </c>
      <c r="G98" s="153">
        <f>I73</f>
        <v>433.92</v>
      </c>
      <c r="H98" s="153">
        <f>A98+C98+D98+E98+F98+G98</f>
        <v>2075.5151023199996</v>
      </c>
      <c r="I98" s="153">
        <f>H98-I96</f>
        <v>1942.8351023199996</v>
      </c>
      <c r="J98" s="9"/>
      <c r="K98"/>
      <c r="L98"/>
      <c r="M98"/>
      <c r="N98"/>
      <c r="O98"/>
      <c r="P98"/>
      <c r="Q98"/>
      <c r="R98"/>
      <c r="S98"/>
    </row>
    <row r="99" spans="1:9" ht="5.1" customHeight="1">
      <c r="A99" s="67"/>
      <c r="B99" s="213"/>
      <c r="C99" s="213"/>
      <c r="D99" s="213"/>
      <c r="E99" s="213"/>
      <c r="F99" s="213"/>
      <c r="G99" s="213"/>
      <c r="H99" s="213"/>
      <c r="I99" s="213"/>
    </row>
    <row r="100" spans="1:9" ht="33.75">
      <c r="A100" s="6" t="s">
        <v>40</v>
      </c>
      <c r="B100" s="206" t="s">
        <v>98</v>
      </c>
      <c r="C100" s="207"/>
      <c r="D100" s="207"/>
      <c r="E100" s="207"/>
      <c r="F100" s="207"/>
      <c r="G100" s="208"/>
      <c r="H100" s="6" t="s">
        <v>36</v>
      </c>
      <c r="I100" s="6" t="s">
        <v>37</v>
      </c>
    </row>
    <row r="101" spans="1:9" ht="15" customHeight="1">
      <c r="A101" s="151">
        <v>1</v>
      </c>
      <c r="B101" s="172" t="s">
        <v>244</v>
      </c>
      <c r="C101" s="173"/>
      <c r="D101" s="173"/>
      <c r="E101" s="173"/>
      <c r="F101" s="173"/>
      <c r="G101" s="174"/>
      <c r="H101" s="7">
        <f>I101/$I$111</f>
        <v>0</v>
      </c>
      <c r="I101" s="8">
        <v>0</v>
      </c>
    </row>
    <row r="102" spans="1:9" ht="15" customHeight="1">
      <c r="A102" s="151">
        <v>2</v>
      </c>
      <c r="B102" s="172" t="s">
        <v>99</v>
      </c>
      <c r="C102" s="173"/>
      <c r="D102" s="173"/>
      <c r="E102" s="173"/>
      <c r="F102" s="173"/>
      <c r="G102" s="174"/>
      <c r="H102" s="7">
        <f>I102/$I$111</f>
        <v>0</v>
      </c>
      <c r="I102" s="8">
        <v>0</v>
      </c>
    </row>
    <row r="103" spans="1:9" ht="15" customHeight="1">
      <c r="A103" s="200" t="s">
        <v>100</v>
      </c>
      <c r="B103" s="201"/>
      <c r="C103" s="201"/>
      <c r="D103" s="201"/>
      <c r="E103" s="201"/>
      <c r="F103" s="201"/>
      <c r="G103" s="202"/>
      <c r="H103" s="65">
        <f>H101+H102</f>
        <v>0</v>
      </c>
      <c r="I103" s="154">
        <f>I101+I102</f>
        <v>0</v>
      </c>
    </row>
    <row r="104" ht="5.1" customHeight="1"/>
    <row r="105" spans="1:9" ht="33.75">
      <c r="A105" s="6" t="s">
        <v>44</v>
      </c>
      <c r="B105" s="206" t="s">
        <v>101</v>
      </c>
      <c r="C105" s="207"/>
      <c r="D105" s="207"/>
      <c r="E105" s="207"/>
      <c r="F105" s="207"/>
      <c r="G105" s="208"/>
      <c r="H105" s="6" t="s">
        <v>36</v>
      </c>
      <c r="I105" s="6" t="s">
        <v>37</v>
      </c>
    </row>
    <row r="106" spans="1:9" ht="15" customHeight="1">
      <c r="A106" s="151">
        <v>1</v>
      </c>
      <c r="B106" s="172" t="s">
        <v>101</v>
      </c>
      <c r="C106" s="173"/>
      <c r="D106" s="173"/>
      <c r="E106" s="173"/>
      <c r="F106" s="173"/>
      <c r="G106" s="174"/>
      <c r="H106" s="7">
        <f>I106/I111</f>
        <v>0</v>
      </c>
      <c r="I106" s="8">
        <v>0</v>
      </c>
    </row>
    <row r="107" spans="1:12" ht="15" customHeight="1">
      <c r="A107" s="200" t="s">
        <v>168</v>
      </c>
      <c r="B107" s="201"/>
      <c r="C107" s="201"/>
      <c r="D107" s="201"/>
      <c r="E107" s="201"/>
      <c r="F107" s="201"/>
      <c r="G107" s="202"/>
      <c r="H107" s="65">
        <f>H106</f>
        <v>0</v>
      </c>
      <c r="I107" s="154">
        <f>I106</f>
        <v>0</v>
      </c>
      <c r="J107" s="9"/>
      <c r="K107" s="9"/>
      <c r="L107" s="1"/>
    </row>
    <row r="108" spans="1:9" ht="5.1" customHeight="1">
      <c r="A108" s="124"/>
      <c r="B108" s="124"/>
      <c r="C108" s="124"/>
      <c r="D108" s="124"/>
      <c r="E108" s="124"/>
      <c r="F108" s="124"/>
      <c r="G108" s="124"/>
      <c r="H108" s="125"/>
      <c r="I108" s="126"/>
    </row>
    <row r="109" spans="1:12" ht="39" customHeight="1">
      <c r="A109" s="209" t="s">
        <v>102</v>
      </c>
      <c r="B109" s="209"/>
      <c r="C109" s="209"/>
      <c r="D109" s="209"/>
      <c r="E109" s="209"/>
      <c r="F109" s="15">
        <v>0.18</v>
      </c>
      <c r="G109" s="16">
        <f>I111*F109</f>
        <v>349.7103184175999</v>
      </c>
      <c r="H109" s="68" t="s">
        <v>90</v>
      </c>
      <c r="I109" s="69">
        <f>I71</f>
        <v>132.68</v>
      </c>
      <c r="L109" s="1"/>
    </row>
    <row r="110" spans="1:12" s="138" customFormat="1" ht="16.5" customHeight="1">
      <c r="A110" s="204" t="s">
        <v>91</v>
      </c>
      <c r="B110" s="204"/>
      <c r="C110" s="152" t="s">
        <v>92</v>
      </c>
      <c r="D110" s="152" t="s">
        <v>93</v>
      </c>
      <c r="E110" s="152" t="s">
        <v>94</v>
      </c>
      <c r="F110" s="152" t="s">
        <v>95</v>
      </c>
      <c r="G110" s="152" t="s">
        <v>216</v>
      </c>
      <c r="H110" s="68" t="s">
        <v>96</v>
      </c>
      <c r="I110" s="71" t="s">
        <v>97</v>
      </c>
      <c r="J110" s="137"/>
      <c r="L110" s="137"/>
    </row>
    <row r="111" spans="1:12" ht="16.5" customHeight="1">
      <c r="A111" s="205">
        <f>I31</f>
        <v>942</v>
      </c>
      <c r="B111" s="205"/>
      <c r="C111" s="153">
        <f>I42</f>
        <v>346.65599999999995</v>
      </c>
      <c r="D111" s="153">
        <f>I54</f>
        <v>232.41024000000002</v>
      </c>
      <c r="E111" s="153">
        <f>I61</f>
        <v>35.001894</v>
      </c>
      <c r="F111" s="153">
        <f>I65</f>
        <v>85.52696832000002</v>
      </c>
      <c r="G111" s="153">
        <f>I73</f>
        <v>433.92</v>
      </c>
      <c r="H111" s="153">
        <f>A111+C111+D111+E111+F111+G111</f>
        <v>2075.5151023199996</v>
      </c>
      <c r="I111" s="153">
        <f>H111-I109</f>
        <v>1942.8351023199996</v>
      </c>
      <c r="J111" s="9"/>
      <c r="L111" s="1"/>
    </row>
    <row r="112" ht="5.1" customHeight="1"/>
    <row r="113" spans="1:9" ht="12" customHeight="1">
      <c r="A113" s="183" t="s">
        <v>103</v>
      </c>
      <c r="B113" s="183"/>
      <c r="C113" s="183"/>
      <c r="D113" s="183"/>
      <c r="E113" s="183"/>
      <c r="F113" s="183"/>
      <c r="G113" s="183"/>
      <c r="H113" s="131">
        <f>H93+H103+H107</f>
        <v>0</v>
      </c>
      <c r="I113" s="132">
        <f>I93+I103+I107</f>
        <v>0</v>
      </c>
    </row>
    <row r="114" ht="5.1" customHeight="1"/>
    <row r="115" spans="1:9" ht="15">
      <c r="A115" s="178" t="s">
        <v>104</v>
      </c>
      <c r="B115" s="178"/>
      <c r="C115" s="178"/>
      <c r="D115" s="178"/>
      <c r="E115" s="178"/>
      <c r="F115" s="178"/>
      <c r="G115" s="178"/>
      <c r="H115" s="178"/>
      <c r="I115" s="178"/>
    </row>
    <row r="116" spans="1:15" ht="33.75">
      <c r="A116" s="6" t="s">
        <v>34</v>
      </c>
      <c r="B116" s="206" t="s">
        <v>206</v>
      </c>
      <c r="C116" s="207"/>
      <c r="D116" s="207"/>
      <c r="E116" s="207"/>
      <c r="F116" s="207"/>
      <c r="G116" s="208"/>
      <c r="H116" s="6" t="s">
        <v>36</v>
      </c>
      <c r="I116" s="6" t="s">
        <v>37</v>
      </c>
      <c r="K116"/>
      <c r="L116"/>
      <c r="M116"/>
      <c r="N116"/>
      <c r="O116"/>
    </row>
    <row r="117" spans="1:9" ht="15" customHeight="1">
      <c r="A117" s="97">
        <v>1</v>
      </c>
      <c r="B117" s="172" t="s">
        <v>105</v>
      </c>
      <c r="C117" s="173"/>
      <c r="D117" s="173"/>
      <c r="E117" s="173"/>
      <c r="F117" s="173"/>
      <c r="G117" s="174"/>
      <c r="H117" s="7">
        <f>I117/$I$83</f>
        <v>0.007115489874110563</v>
      </c>
      <c r="I117" s="8">
        <f>($D$127/$E$129)*H127</f>
        <v>14.76830669412151</v>
      </c>
    </row>
    <row r="118" spans="1:9" ht="15" customHeight="1">
      <c r="A118" s="97">
        <v>2</v>
      </c>
      <c r="B118" s="172" t="s">
        <v>106</v>
      </c>
      <c r="C118" s="173"/>
      <c r="D118" s="173"/>
      <c r="E118" s="173"/>
      <c r="F118" s="173"/>
      <c r="G118" s="174"/>
      <c r="H118" s="7">
        <f aca="true" t="shared" si="5" ref="H118:H121">I118/$I$83</f>
        <v>0.032840722495894904</v>
      </c>
      <c r="I118" s="8">
        <f aca="true" t="shared" si="6" ref="I118:I119">($D$127/$E$129)*H128</f>
        <v>68.16141551133005</v>
      </c>
    </row>
    <row r="119" spans="1:9" ht="15" customHeight="1">
      <c r="A119" s="97">
        <v>3</v>
      </c>
      <c r="B119" s="172" t="s">
        <v>23</v>
      </c>
      <c r="C119" s="173"/>
      <c r="D119" s="173"/>
      <c r="E119" s="173"/>
      <c r="F119" s="173"/>
      <c r="G119" s="174"/>
      <c r="H119" s="7">
        <f t="shared" si="5"/>
        <v>0.05473453749315818</v>
      </c>
      <c r="I119" s="8">
        <f t="shared" si="6"/>
        <v>113.60235918555009</v>
      </c>
    </row>
    <row r="120" spans="1:9" ht="15" customHeight="1">
      <c r="A120" s="97">
        <v>4</v>
      </c>
      <c r="B120" s="172" t="s">
        <v>107</v>
      </c>
      <c r="C120" s="173"/>
      <c r="D120" s="173"/>
      <c r="E120" s="173"/>
      <c r="F120" s="173"/>
      <c r="G120" s="174"/>
      <c r="H120" s="7">
        <f t="shared" si="5"/>
        <v>0</v>
      </c>
      <c r="I120" s="8">
        <f aca="true" t="shared" si="7" ref="I120">($D$127/$E$128)*G130</f>
        <v>0</v>
      </c>
    </row>
    <row r="121" spans="1:9" ht="15" customHeight="1">
      <c r="A121" s="97">
        <v>5</v>
      </c>
      <c r="B121" s="172" t="s">
        <v>88</v>
      </c>
      <c r="C121" s="173"/>
      <c r="D121" s="173"/>
      <c r="E121" s="173"/>
      <c r="F121" s="173"/>
      <c r="G121" s="174"/>
      <c r="H121" s="7">
        <f t="shared" si="5"/>
        <v>0</v>
      </c>
      <c r="I121" s="8">
        <v>0</v>
      </c>
    </row>
    <row r="122" spans="1:9" ht="15" customHeight="1">
      <c r="A122" s="200" t="s">
        <v>108</v>
      </c>
      <c r="B122" s="201"/>
      <c r="C122" s="201"/>
      <c r="D122" s="201"/>
      <c r="E122" s="201"/>
      <c r="F122" s="201"/>
      <c r="G122" s="202"/>
      <c r="H122" s="65">
        <f>H117+H118+H119+H120+H121</f>
        <v>0.09469074986316364</v>
      </c>
      <c r="I122" s="139">
        <f>I117+I118+I119+I120+I121</f>
        <v>196.53208139100164</v>
      </c>
    </row>
    <row r="123" spans="1:19" ht="11.25" customHeight="1">
      <c r="A123" s="67" t="s">
        <v>109</v>
      </c>
      <c r="B123" s="203" t="s">
        <v>110</v>
      </c>
      <c r="C123" s="203"/>
      <c r="D123" s="203"/>
      <c r="E123" s="203"/>
      <c r="F123" s="203"/>
      <c r="G123" s="203"/>
      <c r="H123" s="203"/>
      <c r="I123" s="203"/>
      <c r="K123"/>
      <c r="L123"/>
      <c r="M123"/>
      <c r="N123"/>
      <c r="O123"/>
      <c r="P123"/>
      <c r="Q123"/>
      <c r="R123"/>
      <c r="S123"/>
    </row>
    <row r="124" spans="1:19" ht="20.25" customHeight="1">
      <c r="A124" s="67" t="s">
        <v>111</v>
      </c>
      <c r="B124" s="190" t="s">
        <v>112</v>
      </c>
      <c r="C124" s="190"/>
      <c r="D124" s="190"/>
      <c r="E124" s="190"/>
      <c r="F124" s="190"/>
      <c r="G124" s="190"/>
      <c r="H124" s="190"/>
      <c r="I124" s="190"/>
      <c r="K124"/>
      <c r="L124"/>
      <c r="M124"/>
      <c r="N124"/>
      <c r="O124"/>
      <c r="P124"/>
      <c r="Q124"/>
      <c r="R124"/>
      <c r="S124"/>
    </row>
    <row r="125" spans="1:9" ht="13.5" customHeight="1">
      <c r="A125" s="191" t="s">
        <v>113</v>
      </c>
      <c r="B125" s="191"/>
      <c r="C125" s="191"/>
      <c r="D125" s="191"/>
      <c r="E125" s="191"/>
      <c r="F125" s="191"/>
      <c r="G125" s="191"/>
      <c r="H125" s="191"/>
      <c r="I125" s="191"/>
    </row>
    <row r="126" spans="1:9" ht="13.5" customHeight="1">
      <c r="A126" s="192" t="s">
        <v>114</v>
      </c>
      <c r="B126" s="192"/>
      <c r="C126" s="97" t="s">
        <v>115</v>
      </c>
      <c r="D126" s="193" t="s">
        <v>116</v>
      </c>
      <c r="E126" s="194"/>
      <c r="F126" s="97" t="s">
        <v>117</v>
      </c>
      <c r="G126" s="159" t="s">
        <v>118</v>
      </c>
      <c r="H126" s="195" t="s">
        <v>119</v>
      </c>
      <c r="I126" s="195"/>
    </row>
    <row r="127" spans="1:10" ht="13.5" customHeight="1">
      <c r="A127" s="196">
        <f>I83</f>
        <v>2075.51510232</v>
      </c>
      <c r="B127" s="197"/>
      <c r="C127" s="8">
        <f>I113</f>
        <v>0</v>
      </c>
      <c r="D127" s="198">
        <f>A127+C127</f>
        <v>2075.51510232</v>
      </c>
      <c r="E127" s="199"/>
      <c r="F127" s="97" t="s">
        <v>105</v>
      </c>
      <c r="G127" s="162">
        <v>0.0165</v>
      </c>
      <c r="H127" s="186">
        <v>0.0065</v>
      </c>
      <c r="I127" s="186"/>
      <c r="J127" s="9"/>
    </row>
    <row r="128" spans="1:9" ht="13.5" customHeight="1">
      <c r="A128" s="185" t="s">
        <v>169</v>
      </c>
      <c r="B128" s="185"/>
      <c r="C128" s="159">
        <v>1</v>
      </c>
      <c r="D128" s="160">
        <f>G131/1</f>
        <v>0.14250000000000002</v>
      </c>
      <c r="E128" s="161">
        <f>C128-D128</f>
        <v>0.8574999999999999</v>
      </c>
      <c r="F128" s="97" t="s">
        <v>106</v>
      </c>
      <c r="G128" s="162">
        <v>0.076</v>
      </c>
      <c r="H128" s="186">
        <v>0.03</v>
      </c>
      <c r="I128" s="186"/>
    </row>
    <row r="129" spans="1:9" ht="13.5" customHeight="1">
      <c r="A129" s="187" t="s">
        <v>170</v>
      </c>
      <c r="B129" s="187"/>
      <c r="C129" s="17">
        <v>1</v>
      </c>
      <c r="D129" s="64">
        <f>H131</f>
        <v>0.0865</v>
      </c>
      <c r="E129" s="158">
        <f>C129-D129</f>
        <v>0.9135</v>
      </c>
      <c r="F129" s="97" t="s">
        <v>23</v>
      </c>
      <c r="G129" s="162">
        <f>I11</f>
        <v>0.05</v>
      </c>
      <c r="H129" s="186">
        <f>I11</f>
        <v>0.05</v>
      </c>
      <c r="I129" s="186"/>
    </row>
    <row r="130" spans="1:9" ht="13.5" customHeight="1">
      <c r="A130" s="188" t="s">
        <v>223</v>
      </c>
      <c r="B130" s="189"/>
      <c r="C130" s="97">
        <v>1</v>
      </c>
      <c r="D130" s="145">
        <v>0.09</v>
      </c>
      <c r="E130" s="146">
        <f>C130-D130</f>
        <v>0.91</v>
      </c>
      <c r="F130" s="97" t="s">
        <v>120</v>
      </c>
      <c r="G130" s="162">
        <v>0</v>
      </c>
      <c r="H130" s="186">
        <v>0</v>
      </c>
      <c r="I130" s="186"/>
    </row>
    <row r="131" spans="1:9" ht="18" customHeight="1">
      <c r="A131" s="140" t="s">
        <v>121</v>
      </c>
      <c r="B131" s="180" t="s">
        <v>224</v>
      </c>
      <c r="C131" s="180"/>
      <c r="D131" s="180"/>
      <c r="E131" s="180"/>
      <c r="F131" s="104" t="s">
        <v>122</v>
      </c>
      <c r="G131" s="163">
        <f>SUM(G127:G130)</f>
        <v>0.14250000000000002</v>
      </c>
      <c r="H131" s="181">
        <f>SUM(H127:I130)</f>
        <v>0.0865</v>
      </c>
      <c r="I131" s="181"/>
    </row>
    <row r="132" spans="1:9" ht="5.1" customHeight="1">
      <c r="A132" s="141"/>
      <c r="B132" s="182"/>
      <c r="C132" s="182"/>
      <c r="D132" s="182"/>
      <c r="E132" s="182"/>
      <c r="F132" s="182"/>
      <c r="G132" s="182"/>
      <c r="H132" s="182"/>
      <c r="I132" s="182"/>
    </row>
    <row r="133" spans="1:9" ht="12">
      <c r="A133" s="183" t="s">
        <v>123</v>
      </c>
      <c r="B133" s="183"/>
      <c r="C133" s="183"/>
      <c r="D133" s="183"/>
      <c r="E133" s="183"/>
      <c r="F133" s="183"/>
      <c r="G133" s="183"/>
      <c r="H133" s="131">
        <f>H122</f>
        <v>0.09469074986316364</v>
      </c>
      <c r="I133" s="132">
        <f>I122</f>
        <v>196.53208139100164</v>
      </c>
    </row>
    <row r="134" ht="5.1" customHeight="1"/>
    <row r="135" spans="1:9" ht="15">
      <c r="A135" s="184" t="s">
        <v>124</v>
      </c>
      <c r="B135" s="184"/>
      <c r="C135" s="184"/>
      <c r="D135" s="184"/>
      <c r="E135" s="184"/>
      <c r="F135" s="184"/>
      <c r="G135" s="184"/>
      <c r="H135" s="184"/>
      <c r="I135" s="184"/>
    </row>
    <row r="136" spans="1:9" ht="15">
      <c r="A136" s="178" t="s">
        <v>33</v>
      </c>
      <c r="B136" s="178"/>
      <c r="C136" s="178"/>
      <c r="D136" s="178"/>
      <c r="E136" s="178"/>
      <c r="F136" s="178"/>
      <c r="G136" s="178"/>
      <c r="H136" s="178"/>
      <c r="I136" s="178"/>
    </row>
    <row r="137" spans="1:9" ht="15" customHeight="1">
      <c r="A137" s="97">
        <v>1</v>
      </c>
      <c r="B137" s="172" t="s">
        <v>175</v>
      </c>
      <c r="C137" s="173"/>
      <c r="D137" s="173"/>
      <c r="E137" s="173"/>
      <c r="F137" s="173"/>
      <c r="G137" s="174"/>
      <c r="H137" s="7">
        <f>I137/$G$154</f>
        <v>0.4146040657753435</v>
      </c>
      <c r="I137" s="98">
        <f>I31</f>
        <v>942</v>
      </c>
    </row>
    <row r="138" spans="1:9" ht="15" customHeight="1">
      <c r="A138" s="97">
        <v>2</v>
      </c>
      <c r="B138" s="172" t="s">
        <v>125</v>
      </c>
      <c r="C138" s="173"/>
      <c r="D138" s="173"/>
      <c r="E138" s="173"/>
      <c r="F138" s="173"/>
      <c r="G138" s="174"/>
      <c r="H138" s="7">
        <f aca="true" t="shared" si="8" ref="H138:H139">I138/$G$154</f>
        <v>0.3079139849452117</v>
      </c>
      <c r="I138" s="98">
        <f>I42+I54+I61+I65</f>
        <v>699.59510232</v>
      </c>
    </row>
    <row r="139" spans="1:9" ht="15" customHeight="1">
      <c r="A139" s="97">
        <v>3</v>
      </c>
      <c r="B139" s="179" t="s">
        <v>176</v>
      </c>
      <c r="C139" s="179"/>
      <c r="D139" s="179"/>
      <c r="E139" s="179"/>
      <c r="F139" s="179"/>
      <c r="G139" s="179"/>
      <c r="H139" s="7">
        <f t="shared" si="8"/>
        <v>0.19098194927944484</v>
      </c>
      <c r="I139" s="98">
        <f>I73</f>
        <v>433.92</v>
      </c>
    </row>
    <row r="140" spans="1:10" s="120" customFormat="1" ht="15" customHeight="1">
      <c r="A140" s="175" t="s">
        <v>126</v>
      </c>
      <c r="B140" s="176"/>
      <c r="C140" s="176"/>
      <c r="D140" s="176"/>
      <c r="E140" s="176"/>
      <c r="F140" s="176"/>
      <c r="G140" s="177"/>
      <c r="H140" s="131">
        <f>H137+H138+H139</f>
        <v>0.9135</v>
      </c>
      <c r="I140" s="132">
        <f>I137+I138+I139</f>
        <v>2075.51510232</v>
      </c>
      <c r="J140" s="142"/>
    </row>
    <row r="141" ht="5.1" customHeight="1"/>
    <row r="142" spans="1:9" ht="15">
      <c r="A142" s="178" t="s">
        <v>83</v>
      </c>
      <c r="B142" s="178"/>
      <c r="C142" s="178"/>
      <c r="D142" s="178"/>
      <c r="E142" s="178"/>
      <c r="F142" s="178"/>
      <c r="G142" s="178"/>
      <c r="H142" s="178"/>
      <c r="I142" s="178"/>
    </row>
    <row r="143" spans="1:9" ht="15" customHeight="1">
      <c r="A143" s="97">
        <v>1</v>
      </c>
      <c r="B143" s="172" t="s">
        <v>177</v>
      </c>
      <c r="C143" s="173"/>
      <c r="D143" s="173"/>
      <c r="E143" s="173"/>
      <c r="F143" s="173"/>
      <c r="G143" s="174"/>
      <c r="H143" s="7">
        <f>I143/$G$154</f>
        <v>0</v>
      </c>
      <c r="I143" s="8">
        <f>I93</f>
        <v>0</v>
      </c>
    </row>
    <row r="144" spans="1:9" ht="15" customHeight="1">
      <c r="A144" s="97">
        <v>2</v>
      </c>
      <c r="B144" s="172" t="s">
        <v>178</v>
      </c>
      <c r="C144" s="173"/>
      <c r="D144" s="173"/>
      <c r="E144" s="173"/>
      <c r="F144" s="173"/>
      <c r="G144" s="174"/>
      <c r="H144" s="7">
        <f aca="true" t="shared" si="9" ref="H144:H145">I144/$G$154</f>
        <v>0</v>
      </c>
      <c r="I144" s="8">
        <f>I103</f>
        <v>0</v>
      </c>
    </row>
    <row r="145" spans="1:9" ht="15" customHeight="1">
      <c r="A145" s="97">
        <v>3</v>
      </c>
      <c r="B145" s="172" t="s">
        <v>179</v>
      </c>
      <c r="C145" s="173"/>
      <c r="D145" s="173"/>
      <c r="E145" s="173"/>
      <c r="F145" s="173"/>
      <c r="G145" s="174"/>
      <c r="H145" s="7">
        <f t="shared" si="9"/>
        <v>0</v>
      </c>
      <c r="I145" s="8">
        <f>I107</f>
        <v>0</v>
      </c>
    </row>
    <row r="146" spans="1:9" ht="15" customHeight="1">
      <c r="A146" s="175" t="s">
        <v>127</v>
      </c>
      <c r="B146" s="176"/>
      <c r="C146" s="176"/>
      <c r="D146" s="176"/>
      <c r="E146" s="176"/>
      <c r="F146" s="176"/>
      <c r="G146" s="177"/>
      <c r="H146" s="131">
        <f>H143+H144+H145</f>
        <v>0</v>
      </c>
      <c r="I146" s="132">
        <f>I143+I144+I145</f>
        <v>0</v>
      </c>
    </row>
    <row r="147" ht="5.1" customHeight="1"/>
    <row r="148" spans="1:9" ht="15">
      <c r="A148" s="178" t="s">
        <v>104</v>
      </c>
      <c r="B148" s="178"/>
      <c r="C148" s="178"/>
      <c r="D148" s="178"/>
      <c r="E148" s="178"/>
      <c r="F148" s="178"/>
      <c r="G148" s="178"/>
      <c r="H148" s="178"/>
      <c r="I148" s="178"/>
    </row>
    <row r="149" spans="1:9" ht="15" customHeight="1">
      <c r="A149" s="97">
        <v>1</v>
      </c>
      <c r="B149" s="172" t="s">
        <v>180</v>
      </c>
      <c r="C149" s="173"/>
      <c r="D149" s="173"/>
      <c r="E149" s="173"/>
      <c r="F149" s="173"/>
      <c r="G149" s="174"/>
      <c r="H149" s="7">
        <f>I149/$G$154</f>
        <v>0.0865</v>
      </c>
      <c r="I149" s="8">
        <f>I122</f>
        <v>196.53208139100164</v>
      </c>
    </row>
    <row r="150" spans="1:11" ht="15" customHeight="1">
      <c r="A150" s="175" t="s">
        <v>128</v>
      </c>
      <c r="B150" s="176"/>
      <c r="C150" s="176"/>
      <c r="D150" s="176"/>
      <c r="E150" s="176"/>
      <c r="F150" s="176"/>
      <c r="G150" s="177"/>
      <c r="H150" s="131">
        <f>H149</f>
        <v>0.0865</v>
      </c>
      <c r="I150" s="132">
        <f>I122</f>
        <v>196.53208139100164</v>
      </c>
      <c r="K150" s="18"/>
    </row>
    <row r="151" ht="5.1" customHeight="1"/>
    <row r="152" spans="1:9" ht="15">
      <c r="A152" s="164" t="s">
        <v>124</v>
      </c>
      <c r="B152" s="164"/>
      <c r="C152" s="164"/>
      <c r="D152" s="164"/>
      <c r="E152" s="164"/>
      <c r="F152" s="164"/>
      <c r="G152" s="164"/>
      <c r="H152" s="164"/>
      <c r="I152" s="164"/>
    </row>
    <row r="153" spans="1:9" ht="45">
      <c r="A153" s="165" t="s">
        <v>129</v>
      </c>
      <c r="B153" s="165"/>
      <c r="C153" s="165"/>
      <c r="D153" s="165"/>
      <c r="E153" s="165"/>
      <c r="F153" s="165"/>
      <c r="G153" s="95" t="s">
        <v>130</v>
      </c>
      <c r="H153" s="95" t="s">
        <v>131</v>
      </c>
      <c r="I153" s="95" t="s">
        <v>132</v>
      </c>
    </row>
    <row r="154" spans="1:9" ht="11.25" customHeight="1">
      <c r="A154" s="166" t="str">
        <f>D5</f>
        <v>Despenseiro (Auxiliar nos Serviçoes de Alimentação)</v>
      </c>
      <c r="B154" s="167"/>
      <c r="C154" s="167"/>
      <c r="D154" s="167"/>
      <c r="E154" s="167"/>
      <c r="F154" s="168"/>
      <c r="G154" s="19">
        <f>I140+I146+I150</f>
        <v>2272.0471837110017</v>
      </c>
      <c r="H154" s="95">
        <v>1</v>
      </c>
      <c r="I154" s="19">
        <f>G154*H154</f>
        <v>2272.0471837110017</v>
      </c>
    </row>
    <row r="155" spans="1:9" ht="15">
      <c r="A155" s="166"/>
      <c r="B155" s="167"/>
      <c r="C155" s="167"/>
      <c r="D155" s="167"/>
      <c r="E155" s="167"/>
      <c r="F155" s="168"/>
      <c r="G155" s="95"/>
      <c r="H155" s="95"/>
      <c r="I155" s="19"/>
    </row>
    <row r="156" spans="1:10" s="120" customFormat="1" ht="12">
      <c r="A156" s="169" t="s">
        <v>181</v>
      </c>
      <c r="B156" s="170"/>
      <c r="C156" s="170"/>
      <c r="D156" s="170"/>
      <c r="E156" s="170"/>
      <c r="F156" s="170"/>
      <c r="G156" s="170"/>
      <c r="H156" s="171"/>
      <c r="I156" s="143">
        <f>I154+I155</f>
        <v>2272.0471837110017</v>
      </c>
      <c r="J156" s="142"/>
    </row>
  </sheetData>
  <mergeCells count="141">
    <mergeCell ref="A156:H156"/>
    <mergeCell ref="B149:G149"/>
    <mergeCell ref="A150:G150"/>
    <mergeCell ref="A152:I152"/>
    <mergeCell ref="A153:F153"/>
    <mergeCell ref="A154:F154"/>
    <mergeCell ref="A155:F155"/>
    <mergeCell ref="A142:I142"/>
    <mergeCell ref="B143:G143"/>
    <mergeCell ref="B144:G144"/>
    <mergeCell ref="B145:G145"/>
    <mergeCell ref="A146:G146"/>
    <mergeCell ref="A148:I148"/>
    <mergeCell ref="A135:I135"/>
    <mergeCell ref="A136:I136"/>
    <mergeCell ref="B137:G137"/>
    <mergeCell ref="B138:G138"/>
    <mergeCell ref="B139:G139"/>
    <mergeCell ref="A140:G140"/>
    <mergeCell ref="A130:B130"/>
    <mergeCell ref="H130:I130"/>
    <mergeCell ref="B131:E131"/>
    <mergeCell ref="H131:I131"/>
    <mergeCell ref="B132:I132"/>
    <mergeCell ref="A133:G133"/>
    <mergeCell ref="A127:B127"/>
    <mergeCell ref="D127:E127"/>
    <mergeCell ref="H127:I127"/>
    <mergeCell ref="A128:B128"/>
    <mergeCell ref="H128:I128"/>
    <mergeCell ref="A129:B129"/>
    <mergeCell ref="H129:I129"/>
    <mergeCell ref="B123:I123"/>
    <mergeCell ref="B124:I124"/>
    <mergeCell ref="A125:I125"/>
    <mergeCell ref="A126:B126"/>
    <mergeCell ref="D126:E126"/>
    <mergeCell ref="H126:I126"/>
    <mergeCell ref="B117:G117"/>
    <mergeCell ref="B118:G118"/>
    <mergeCell ref="B119:G119"/>
    <mergeCell ref="B120:G120"/>
    <mergeCell ref="B121:G121"/>
    <mergeCell ref="A122:G122"/>
    <mergeCell ref="A109:E109"/>
    <mergeCell ref="A110:B110"/>
    <mergeCell ref="A111:B111"/>
    <mergeCell ref="A113:G113"/>
    <mergeCell ref="A115:I115"/>
    <mergeCell ref="B116:G116"/>
    <mergeCell ref="B101:G101"/>
    <mergeCell ref="B102:G102"/>
    <mergeCell ref="A103:G103"/>
    <mergeCell ref="B105:G105"/>
    <mergeCell ref="B106:G106"/>
    <mergeCell ref="A107:G107"/>
    <mergeCell ref="B94:I94"/>
    <mergeCell ref="A96:E96"/>
    <mergeCell ref="A97:B97"/>
    <mergeCell ref="A98:B98"/>
    <mergeCell ref="B99:I99"/>
    <mergeCell ref="B100:G100"/>
    <mergeCell ref="B88:G88"/>
    <mergeCell ref="B89:G89"/>
    <mergeCell ref="B90:G90"/>
    <mergeCell ref="B91:G91"/>
    <mergeCell ref="B92:G92"/>
    <mergeCell ref="A93:G93"/>
    <mergeCell ref="A80:B80"/>
    <mergeCell ref="A81:B81"/>
    <mergeCell ref="A83:G83"/>
    <mergeCell ref="A85:I85"/>
    <mergeCell ref="B86:G86"/>
    <mergeCell ref="B87:G87"/>
    <mergeCell ref="B72:G72"/>
    <mergeCell ref="A73:G73"/>
    <mergeCell ref="A75:I75"/>
    <mergeCell ref="A76:B76"/>
    <mergeCell ref="A77:B77"/>
    <mergeCell ref="A79:I79"/>
    <mergeCell ref="B64:G64"/>
    <mergeCell ref="A65:G65"/>
    <mergeCell ref="A67:G67"/>
    <mergeCell ref="B69:G69"/>
    <mergeCell ref="B70:G70"/>
    <mergeCell ref="B71:G71"/>
    <mergeCell ref="B57:G57"/>
    <mergeCell ref="B58:G58"/>
    <mergeCell ref="B59:G59"/>
    <mergeCell ref="B60:G60"/>
    <mergeCell ref="A61:G61"/>
    <mergeCell ref="B63:G63"/>
    <mergeCell ref="B51:G51"/>
    <mergeCell ref="B52:G52"/>
    <mergeCell ref="B53:G53"/>
    <mergeCell ref="A54:G54"/>
    <mergeCell ref="B55:I55"/>
    <mergeCell ref="B56:I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A42:G42"/>
    <mergeCell ref="A43:I43"/>
    <mergeCell ref="A44:I44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A20:F20"/>
    <mergeCell ref="A21:F21"/>
    <mergeCell ref="A23:I23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4" r:id="rId3"/>
  <rowBreaks count="2" manualBreakCount="2">
    <brk id="56" max="16383" man="1"/>
    <brk id="108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 topLeftCell="A1">
      <selection activeCell="E12" sqref="E12"/>
    </sheetView>
  </sheetViews>
  <sheetFormatPr defaultColWidth="9.140625" defaultRowHeight="15"/>
  <cols>
    <col min="1" max="1" width="20.7109375" style="0" customWidth="1"/>
    <col min="2" max="2" width="17.421875" style="0" customWidth="1"/>
    <col min="3" max="3" width="14.8515625" style="0" bestFit="1" customWidth="1"/>
    <col min="5" max="5" width="15.8515625" style="0" bestFit="1" customWidth="1"/>
  </cols>
  <sheetData>
    <row r="2" spans="1:5" ht="15.75">
      <c r="A2" s="249" t="s">
        <v>183</v>
      </c>
      <c r="B2" s="249"/>
      <c r="C2" s="249"/>
      <c r="D2" s="249"/>
      <c r="E2" s="249"/>
    </row>
    <row r="3" spans="1:5" ht="15.75">
      <c r="A3" s="72" t="s">
        <v>14</v>
      </c>
      <c r="B3" s="72" t="s">
        <v>236</v>
      </c>
      <c r="C3" s="72" t="s">
        <v>74</v>
      </c>
      <c r="D3" s="72" t="s">
        <v>156</v>
      </c>
      <c r="E3" s="72" t="s">
        <v>184</v>
      </c>
    </row>
    <row r="4" spans="1:5" ht="15.75">
      <c r="A4" s="73" t="s">
        <v>219</v>
      </c>
      <c r="B4" s="74" t="s">
        <v>241</v>
      </c>
      <c r="C4" s="149">
        <f>'Cozinheiro 12h'!I156</f>
        <v>5578.998829774188</v>
      </c>
      <c r="D4" s="74">
        <v>3</v>
      </c>
      <c r="E4" s="149">
        <f>C4*D4</f>
        <v>16736.996489322566</v>
      </c>
    </row>
    <row r="5" spans="1:5" ht="15.75">
      <c r="A5" s="73" t="s">
        <v>237</v>
      </c>
      <c r="B5" s="74" t="s">
        <v>241</v>
      </c>
      <c r="C5" s="149">
        <f>'Auxiliar de Cozinha 12h'!I156</f>
        <v>5348.951363026602</v>
      </c>
      <c r="D5" s="75">
        <v>15</v>
      </c>
      <c r="E5" s="149">
        <f aca="true" t="shared" si="0" ref="E5:E10">C5*D5</f>
        <v>80234.27044539903</v>
      </c>
    </row>
    <row r="6" spans="1:5" ht="15.75">
      <c r="A6" s="76" t="s">
        <v>239</v>
      </c>
      <c r="B6" s="74" t="s">
        <v>241</v>
      </c>
      <c r="C6" s="150">
        <f>'Técnico de Nutrição 12h'!I155</f>
        <v>8746.352745055283</v>
      </c>
      <c r="D6" s="75">
        <v>1</v>
      </c>
      <c r="E6" s="150">
        <f t="shared" si="0"/>
        <v>8746.352745055283</v>
      </c>
    </row>
    <row r="7" spans="1:5" ht="15.75">
      <c r="A7" s="76" t="s">
        <v>238</v>
      </c>
      <c r="B7" s="74" t="s">
        <v>241</v>
      </c>
      <c r="C7" s="150">
        <f>'Supervisor 12h'!I158</f>
        <v>6284.628502641708</v>
      </c>
      <c r="D7" s="75">
        <v>1</v>
      </c>
      <c r="E7" s="150">
        <f t="shared" si="0"/>
        <v>6284.628502641708</v>
      </c>
    </row>
    <row r="8" spans="1:5" ht="15.75">
      <c r="A8" s="76" t="s">
        <v>219</v>
      </c>
      <c r="B8" s="147" t="s">
        <v>242</v>
      </c>
      <c r="C8" s="150">
        <f>'Cozinheiro 8h'!I156</f>
        <v>2773.75705238694</v>
      </c>
      <c r="D8" s="75">
        <v>1</v>
      </c>
      <c r="E8" s="150">
        <f t="shared" si="0"/>
        <v>2773.75705238694</v>
      </c>
    </row>
    <row r="9" spans="1:5" ht="15.75">
      <c r="A9" s="73" t="s">
        <v>237</v>
      </c>
      <c r="B9" s="147" t="s">
        <v>242</v>
      </c>
      <c r="C9" s="150">
        <f>'Auxiliar de Cozinha 8h'!I156</f>
        <v>2667.395757887685</v>
      </c>
      <c r="D9" s="75">
        <v>1</v>
      </c>
      <c r="E9" s="150">
        <f t="shared" si="0"/>
        <v>2667.395757887685</v>
      </c>
    </row>
    <row r="10" spans="1:5" ht="15.75">
      <c r="A10" s="76" t="s">
        <v>240</v>
      </c>
      <c r="B10" s="147" t="s">
        <v>242</v>
      </c>
      <c r="C10" s="150">
        <f>'Despenseiro 8h'!I156</f>
        <v>2272.0471837110017</v>
      </c>
      <c r="D10" s="75">
        <v>1</v>
      </c>
      <c r="E10" s="150">
        <f t="shared" si="0"/>
        <v>2272.0471837110017</v>
      </c>
    </row>
    <row r="11" spans="1:5" ht="15.75">
      <c r="A11" s="77" t="s">
        <v>122</v>
      </c>
      <c r="B11" s="148" t="s">
        <v>243</v>
      </c>
      <c r="C11" s="148" t="s">
        <v>243</v>
      </c>
      <c r="D11" s="78">
        <f>SUM(D4:D10)</f>
        <v>23</v>
      </c>
      <c r="E11" s="79">
        <f>SUM(E4:E10)</f>
        <v>119715.4481764042</v>
      </c>
    </row>
  </sheetData>
  <mergeCells count="1">
    <mergeCell ref="A2:E2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D29" sqref="D29"/>
    </sheetView>
  </sheetViews>
  <sheetFormatPr defaultColWidth="9.140625" defaultRowHeight="15"/>
  <cols>
    <col min="1" max="1" width="7.28125" style="20" customWidth="1"/>
    <col min="2" max="2" width="15.140625" style="22" customWidth="1"/>
    <col min="3" max="3" width="26.140625" style="22" customWidth="1"/>
    <col min="4" max="4" width="17.28125" style="22" customWidth="1"/>
    <col min="5" max="5" width="10.28125" style="22" bestFit="1" customWidth="1"/>
    <col min="6" max="6" width="11.28125" style="22" bestFit="1" customWidth="1"/>
    <col min="7" max="7" width="8.28125" style="20" bestFit="1" customWidth="1"/>
    <col min="8" max="8" width="11.28125" style="22" bestFit="1" customWidth="1"/>
    <col min="9" max="9" width="12.28125" style="22" bestFit="1" customWidth="1"/>
    <col min="10" max="10" width="16.28125" style="22" customWidth="1"/>
    <col min="11" max="16384" width="9.140625" style="22" customWidth="1"/>
  </cols>
  <sheetData>
    <row r="1" spans="1:6" ht="15">
      <c r="A1" s="28" t="s">
        <v>149</v>
      </c>
      <c r="B1" s="29">
        <v>209921400167</v>
      </c>
      <c r="E1" s="23"/>
      <c r="F1" s="23"/>
    </row>
    <row r="2" ht="15">
      <c r="A2" s="25" t="s">
        <v>145</v>
      </c>
    </row>
    <row r="3" spans="1:3" ht="13.5" hidden="1" thickBot="1">
      <c r="A3" s="40" t="s">
        <v>144</v>
      </c>
      <c r="B3" s="41"/>
      <c r="C3" s="42">
        <v>0.1</v>
      </c>
    </row>
    <row r="4" spans="1:10" ht="15">
      <c r="A4" s="30" t="s">
        <v>13</v>
      </c>
      <c r="B4" s="31" t="s">
        <v>14</v>
      </c>
      <c r="C4" s="31" t="s">
        <v>136</v>
      </c>
      <c r="D4" s="31" t="s">
        <v>138</v>
      </c>
      <c r="E4" s="32" t="s">
        <v>137</v>
      </c>
      <c r="F4" s="32" t="s">
        <v>139</v>
      </c>
      <c r="G4" s="32" t="s">
        <v>29</v>
      </c>
      <c r="H4" s="32" t="s">
        <v>141</v>
      </c>
      <c r="I4" s="33" t="s">
        <v>142</v>
      </c>
      <c r="J4" s="34" t="s">
        <v>143</v>
      </c>
    </row>
    <row r="5" spans="1:10" ht="15">
      <c r="A5" s="30">
        <v>1</v>
      </c>
      <c r="B5" s="35" t="s">
        <v>3</v>
      </c>
      <c r="C5" s="31" t="s">
        <v>135</v>
      </c>
      <c r="D5" s="31" t="s">
        <v>152</v>
      </c>
      <c r="E5" s="36">
        <v>1463</v>
      </c>
      <c r="F5" s="36">
        <v>220</v>
      </c>
      <c r="G5" s="37">
        <v>0.2</v>
      </c>
      <c r="H5" s="36" t="e">
        <f>#REF!</f>
        <v>#REF!</v>
      </c>
      <c r="I5" s="36" t="e">
        <f aca="true" t="shared" si="0" ref="I5:I11">H5*A5</f>
        <v>#REF!</v>
      </c>
      <c r="J5" s="38" t="e">
        <f>I5*12</f>
        <v>#REF!</v>
      </c>
    </row>
    <row r="6" spans="1:10" ht="15">
      <c r="A6" s="30">
        <v>3</v>
      </c>
      <c r="B6" s="35" t="s">
        <v>5</v>
      </c>
      <c r="C6" s="31" t="s">
        <v>135</v>
      </c>
      <c r="D6" s="31" t="s">
        <v>152</v>
      </c>
      <c r="E6" s="36">
        <v>1463</v>
      </c>
      <c r="F6" s="36">
        <v>220</v>
      </c>
      <c r="G6" s="37">
        <v>0.2</v>
      </c>
      <c r="H6" s="36" t="e">
        <f>#REF!</f>
        <v>#REF!</v>
      </c>
      <c r="I6" s="36" t="e">
        <f t="shared" si="0"/>
        <v>#REF!</v>
      </c>
      <c r="J6" s="38" t="e">
        <f aca="true" t="shared" si="1" ref="J6:J10">I6*12</f>
        <v>#REF!</v>
      </c>
    </row>
    <row r="7" spans="1:10" ht="15">
      <c r="A7" s="30">
        <v>2</v>
      </c>
      <c r="B7" s="35" t="s">
        <v>7</v>
      </c>
      <c r="C7" s="31" t="s">
        <v>135</v>
      </c>
      <c r="D7" s="31" t="s">
        <v>152</v>
      </c>
      <c r="E7" s="36">
        <v>1463</v>
      </c>
      <c r="F7" s="36">
        <v>220</v>
      </c>
      <c r="G7" s="37">
        <v>0.2</v>
      </c>
      <c r="H7" s="36" t="e">
        <f>#REF!</f>
        <v>#REF!</v>
      </c>
      <c r="I7" s="36" t="e">
        <f t="shared" si="0"/>
        <v>#REF!</v>
      </c>
      <c r="J7" s="38" t="e">
        <f t="shared" si="1"/>
        <v>#REF!</v>
      </c>
    </row>
    <row r="8" spans="1:10" ht="38.25">
      <c r="A8" s="30">
        <v>5</v>
      </c>
      <c r="B8" s="35" t="s">
        <v>146</v>
      </c>
      <c r="C8" s="31" t="s">
        <v>135</v>
      </c>
      <c r="D8" s="31" t="s">
        <v>152</v>
      </c>
      <c r="E8" s="36">
        <v>1117.6</v>
      </c>
      <c r="F8" s="36">
        <v>220</v>
      </c>
      <c r="G8" s="37">
        <v>0.2</v>
      </c>
      <c r="H8" s="36" t="e">
        <f>#REF!</f>
        <v>#REF!</v>
      </c>
      <c r="I8" s="36" t="e">
        <f t="shared" si="0"/>
        <v>#REF!</v>
      </c>
      <c r="J8" s="38" t="e">
        <f t="shared" si="1"/>
        <v>#REF!</v>
      </c>
    </row>
    <row r="9" spans="1:10" ht="15">
      <c r="A9" s="30">
        <v>2</v>
      </c>
      <c r="B9" s="35" t="s">
        <v>1</v>
      </c>
      <c r="C9" s="31" t="s">
        <v>134</v>
      </c>
      <c r="D9" s="31" t="s">
        <v>150</v>
      </c>
      <c r="E9" s="36">
        <v>1476.2</v>
      </c>
      <c r="F9" s="36">
        <v>165.36</v>
      </c>
      <c r="G9" s="37">
        <v>0.15</v>
      </c>
      <c r="H9" s="36" t="e">
        <f>#REF!</f>
        <v>#REF!</v>
      </c>
      <c r="I9" s="36" t="e">
        <f t="shared" si="0"/>
        <v>#REF!</v>
      </c>
      <c r="J9" s="38" t="e">
        <f t="shared" si="1"/>
        <v>#REF!</v>
      </c>
    </row>
    <row r="10" spans="1:10" ht="15">
      <c r="A10" s="30">
        <v>1</v>
      </c>
      <c r="B10" s="35" t="s">
        <v>2</v>
      </c>
      <c r="C10" s="31" t="s">
        <v>134</v>
      </c>
      <c r="D10" s="31" t="s">
        <v>150</v>
      </c>
      <c r="E10" s="36">
        <v>1476.2</v>
      </c>
      <c r="F10" s="36">
        <v>165.36</v>
      </c>
      <c r="G10" s="37">
        <v>0.15</v>
      </c>
      <c r="H10" s="36" t="e">
        <f>#REF!</f>
        <v>#REF!</v>
      </c>
      <c r="I10" s="36" t="e">
        <f t="shared" si="0"/>
        <v>#REF!</v>
      </c>
      <c r="J10" s="38" t="e">
        <f t="shared" si="1"/>
        <v>#REF!</v>
      </c>
    </row>
    <row r="11" spans="1:10" ht="38.25">
      <c r="A11" s="30">
        <v>1</v>
      </c>
      <c r="B11" s="35" t="s">
        <v>148</v>
      </c>
      <c r="C11" s="31" t="s">
        <v>133</v>
      </c>
      <c r="D11" s="31" t="s">
        <v>171</v>
      </c>
      <c r="E11" s="36">
        <v>2204.4</v>
      </c>
      <c r="F11" s="36">
        <v>0</v>
      </c>
      <c r="G11" s="37">
        <v>0</v>
      </c>
      <c r="H11" s="36" t="e">
        <f>#REF!</f>
        <v>#REF!</v>
      </c>
      <c r="I11" s="36" t="e">
        <f t="shared" si="0"/>
        <v>#REF!</v>
      </c>
      <c r="J11" s="38" t="e">
        <f aca="true" t="shared" si="2" ref="J11">I11*12</f>
        <v>#REF!</v>
      </c>
    </row>
    <row r="12" spans="1:10" ht="15">
      <c r="A12" s="39"/>
      <c r="B12" s="21"/>
      <c r="E12" s="23"/>
      <c r="F12" s="23"/>
      <c r="G12" s="24"/>
      <c r="H12" s="26" t="s">
        <v>122</v>
      </c>
      <c r="I12" s="27" t="e">
        <f>SUM(I5:I11)</f>
        <v>#REF!</v>
      </c>
      <c r="J12" s="27" t="e">
        <f>I12*12</f>
        <v>#REF!</v>
      </c>
    </row>
    <row r="14" ht="15">
      <c r="B14" s="22" t="s">
        <v>151</v>
      </c>
    </row>
  </sheetData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  <headerFooter>
    <oddFooter>&amp;L&amp;8&amp;Z&amp;F&amp;R&amp;8&amp;P/&amp;N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CRISTIANO SILVA DOS REIS</cp:lastModifiedBy>
  <cp:lastPrinted>2017-12-01T13:17:23Z</cp:lastPrinted>
  <dcterms:created xsi:type="dcterms:W3CDTF">2016-04-06T15:34:37Z</dcterms:created>
  <dcterms:modified xsi:type="dcterms:W3CDTF">2018-06-19T20:18:55Z</dcterms:modified>
  <cp:category/>
  <cp:version/>
  <cp:contentType/>
  <cp:contentStatus/>
</cp:coreProperties>
</file>