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755" activeTab="3"/>
  </bookViews>
  <sheets>
    <sheet name="Auxiliar de Serviços Gerais" sheetId="1" r:id="rId1"/>
    <sheet name="Eletricista e Hidráulico" sheetId="2" r:id="rId2"/>
    <sheet name="Marc. Pedr. Pint. e Ser." sheetId="3" r:id="rId3"/>
    <sheet name="Supervidor" sheetId="4" r:id="rId4"/>
    <sheet name="Resumo" sheetId="5" r:id="rId5"/>
  </sheets>
  <externalReferences>
    <externalReference r:id="rId8"/>
  </externalReferences>
  <definedNames>
    <definedName name="_xlnm.Print_Area" localSheetId="0">'Auxiliar de Serviços Gerais'!$A$1:$I$155</definedName>
    <definedName name="_xlnm.Print_Area" localSheetId="1">'Eletricista e Hidráulico'!$A$1:$I$155</definedName>
    <definedName name="_xlnm.Print_Area" localSheetId="2">'Marc. Pedr. Pint. e Ser.'!$A$1:$I$155</definedName>
    <definedName name="_xlnm.Print_Area" localSheetId="4">'Resumo'!$B$1:$E$13</definedName>
    <definedName name="_xlnm.Print_Area" localSheetId="3">'Supervidor'!$A$1:$I$157</definedName>
    <definedName name="ecwece4c" localSheetId="0">#REF!</definedName>
    <definedName name="ecwece4c" localSheetId="1">#REF!</definedName>
    <definedName name="ecwece4c" localSheetId="3">#REF!</definedName>
    <definedName name="ecwece4c">#REF!</definedName>
    <definedName name="MONA1" localSheetId="0">#REF!</definedName>
    <definedName name="MONA1" localSheetId="1">#REF!</definedName>
    <definedName name="MONA1" localSheetId="2">#REF!</definedName>
    <definedName name="MONA1" localSheetId="3">#REF!</definedName>
    <definedName name="MONA1">#REF!</definedName>
    <definedName name="MONA2" localSheetId="0">#REF!</definedName>
    <definedName name="MONA2" localSheetId="1">#REF!</definedName>
    <definedName name="MONA2" localSheetId="3">#REF!</definedName>
    <definedName name="MONA2">#REF!</definedName>
    <definedName name="MONA3">'[1]HIDRAULICO'!$I$138</definedName>
    <definedName name="MONA4">'[1]SERVENTE (AUX PRODUCAO)'!$I$138</definedName>
    <definedName name="MONA5" localSheetId="0">#REF!</definedName>
    <definedName name="MONA5" localSheetId="1">#REF!</definedName>
    <definedName name="MONA5" localSheetId="2">#REF!</definedName>
    <definedName name="MONA5" localSheetId="3">#REF!</definedName>
    <definedName name="MONA5">#REF!</definedName>
    <definedName name="MONA6" localSheetId="0">#REF!</definedName>
    <definedName name="MONA6" localSheetId="1">#REF!</definedName>
    <definedName name="MONA6" localSheetId="2">#REF!</definedName>
    <definedName name="MONA6" localSheetId="3">#REF!</definedName>
    <definedName name="MONA6">#REF!</definedName>
    <definedName name="MONA7" localSheetId="0">#REF!</definedName>
    <definedName name="MONA7" localSheetId="1">#REF!</definedName>
    <definedName name="MONA7" localSheetId="2">#REF!</definedName>
    <definedName name="MONA7" localSheetId="3">#REF!</definedName>
    <definedName name="MONA7">#REF!</definedName>
    <definedName name="MONA8">#REF!</definedName>
    <definedName name="MONB1" localSheetId="0">#REF!</definedName>
    <definedName name="MONB1" localSheetId="1">#REF!</definedName>
    <definedName name="MONB1" localSheetId="2">#REF!</definedName>
    <definedName name="MONB1" localSheetId="3">#REF!</definedName>
    <definedName name="MONB1">#REF!</definedName>
    <definedName name="MONB2" localSheetId="0">#REF!</definedName>
    <definedName name="MONB2" localSheetId="1">#REF!</definedName>
    <definedName name="MONB2" localSheetId="3">#REF!</definedName>
    <definedName name="MONB2">#REF!</definedName>
    <definedName name="MONB3">'[1]HIDRAULICO'!$I$144</definedName>
    <definedName name="MONB4">'[1]SERVENTE (AUX PRODUCAO)'!$I$144</definedName>
    <definedName name="MONB5" localSheetId="0">#REF!</definedName>
    <definedName name="MONB5" localSheetId="1">#REF!</definedName>
    <definedName name="MONB5" localSheetId="2">#REF!</definedName>
    <definedName name="MONB5" localSheetId="3">#REF!</definedName>
    <definedName name="MONB5">#REF!</definedName>
    <definedName name="MONB6" localSheetId="0">#REF!</definedName>
    <definedName name="MONB6" localSheetId="1">#REF!</definedName>
    <definedName name="MONB6" localSheetId="2">#REF!</definedName>
    <definedName name="MONB6" localSheetId="3">#REF!</definedName>
    <definedName name="MONB6">#REF!</definedName>
    <definedName name="MONB7" localSheetId="0">#REF!</definedName>
    <definedName name="MONB7" localSheetId="1">#REF!</definedName>
    <definedName name="MONB7" localSheetId="2">#REF!</definedName>
    <definedName name="MONB7" localSheetId="3">#REF!</definedName>
    <definedName name="MONB7">#REF!</definedName>
    <definedName name="MONB8">#REF!</definedName>
    <definedName name="MONC1" localSheetId="0">#REF!</definedName>
    <definedName name="MONC1" localSheetId="1">#REF!</definedName>
    <definedName name="MONC1" localSheetId="2">#REF!</definedName>
    <definedName name="MONC1" localSheetId="3">#REF!</definedName>
    <definedName name="MONC1">#REF!</definedName>
    <definedName name="MONC2" localSheetId="0">#REF!</definedName>
    <definedName name="MONC2" localSheetId="1">#REF!</definedName>
    <definedName name="MONC2" localSheetId="3">#REF!</definedName>
    <definedName name="MONC2">#REF!</definedName>
    <definedName name="MONC3">'[1]HIDRAULICO'!$I$148</definedName>
    <definedName name="MONC4">'[1]SERVENTE (AUX PRODUCAO)'!$I$148</definedName>
    <definedName name="MONC5" localSheetId="0">#REF!</definedName>
    <definedName name="MONC5" localSheetId="1">#REF!</definedName>
    <definedName name="MONC5" localSheetId="2">#REF!</definedName>
    <definedName name="MONC5" localSheetId="3">#REF!</definedName>
    <definedName name="MONC5">#REF!</definedName>
    <definedName name="MONC6" localSheetId="0">#REF!</definedName>
    <definedName name="MONC6" localSheetId="1">#REF!</definedName>
    <definedName name="MONC6" localSheetId="2">#REF!</definedName>
    <definedName name="MONC6" localSheetId="3">#REF!</definedName>
    <definedName name="MONC6">#REF!</definedName>
    <definedName name="MONC7" localSheetId="0">#REF!</definedName>
    <definedName name="MONC7" localSheetId="1">#REF!</definedName>
    <definedName name="MONC7" localSheetId="2">#REF!</definedName>
    <definedName name="MONC7" localSheetId="3">#REF!</definedName>
    <definedName name="MONC7">#REF!</definedName>
    <definedName name="MONC8">#REF!</definedName>
    <definedName name="MONTANTEA" localSheetId="0">#REF!</definedName>
    <definedName name="MONTANTEA" localSheetId="1">#REF!</definedName>
    <definedName name="MONTANTEA" localSheetId="3">#REF!</definedName>
    <definedName name="MONTANTEA">#REF!</definedName>
    <definedName name="MONTANTEA2" localSheetId="0">#REF!</definedName>
    <definedName name="MONTANTEA2" localSheetId="1">#REF!</definedName>
    <definedName name="MONTANTEA2" localSheetId="3">#REF!</definedName>
    <definedName name="MONTANTEA2">#REF!</definedName>
    <definedName name="MONTANTEB" localSheetId="0">#REF!</definedName>
    <definedName name="MONTANTEB" localSheetId="1">#REF!</definedName>
    <definedName name="MONTANTEB" localSheetId="3">#REF!</definedName>
    <definedName name="MONTANTEB">#REF!</definedName>
    <definedName name="MONTANTEB2" localSheetId="0">#REF!</definedName>
    <definedName name="MONTANTEB2" localSheetId="1">#REF!</definedName>
    <definedName name="MONTANTEB2" localSheetId="3">#REF!</definedName>
    <definedName name="MONTANTEB2">#REF!</definedName>
    <definedName name="MONTANTEC" localSheetId="0">#REF!</definedName>
    <definedName name="MONTANTEC" localSheetId="1">#REF!</definedName>
    <definedName name="MONTANTEC" localSheetId="3">#REF!</definedName>
    <definedName name="MONTANTEC">#REF!</definedName>
    <definedName name="MONTANTEC2" localSheetId="0">#REF!</definedName>
    <definedName name="MONTANTEC2" localSheetId="1">#REF!</definedName>
    <definedName name="MONTANTEC2" localSheetId="3">#REF!</definedName>
    <definedName name="MONTANTEC2">#REF!</definedName>
    <definedName name="ok" localSheetId="0">#REF!</definedName>
    <definedName name="ok" localSheetId="1">#REF!</definedName>
    <definedName name="ok" localSheetId="3">#REF!</definedName>
    <definedName name="ok">#REF!</definedName>
    <definedName name="REMUNERACAO1" localSheetId="0">#REF!</definedName>
    <definedName name="REMUNERACAO1" localSheetId="1">#REF!</definedName>
    <definedName name="REMUNERACAO1" localSheetId="2">#REF!</definedName>
    <definedName name="REMUNERACAO1" localSheetId="3">#REF!</definedName>
    <definedName name="REMUNERACAO1">#REF!</definedName>
    <definedName name="REMUNERACAO2" localSheetId="0">#REF!</definedName>
    <definedName name="REMUNERACAO2" localSheetId="1">#REF!</definedName>
    <definedName name="REMUNERACAO2" localSheetId="3">#REF!</definedName>
    <definedName name="REMUNERACAO2">#REF!</definedName>
    <definedName name="REMUNERACAO3">'[1]HIDRAULICO'!$I$30</definedName>
    <definedName name="REMUNERACAO4">'[1]SERVENTE (AUX PRODUCAO)'!$I$30</definedName>
    <definedName name="REMUNERACAO5" localSheetId="0">#REF!</definedName>
    <definedName name="REMUNERACAO5" localSheetId="1">#REF!</definedName>
    <definedName name="REMUNERACAO5" localSheetId="2">#REF!</definedName>
    <definedName name="REMUNERACAO5" localSheetId="3">#REF!</definedName>
    <definedName name="REMUNERACAO5">#REF!</definedName>
    <definedName name="REMUNERACAO6" localSheetId="0">#REF!</definedName>
    <definedName name="REMUNERACAO6" localSheetId="1">#REF!</definedName>
    <definedName name="REMUNERACAO6" localSheetId="2">#REF!</definedName>
    <definedName name="REMUNERACAO6" localSheetId="3">#REF!</definedName>
    <definedName name="REMUNERACAO6">#REF!</definedName>
    <definedName name="REMUNERACAO7" localSheetId="0">#REF!</definedName>
    <definedName name="REMUNERACAO7" localSheetId="1">#REF!</definedName>
    <definedName name="REMUNERACAO7" localSheetId="2">#REF!</definedName>
    <definedName name="REMUNERACAO7" localSheetId="3">#REF!</definedName>
    <definedName name="REMUNERACAO7">#REF!</definedName>
    <definedName name="REMUNERACAO8">#REF!</definedName>
  </definedNames>
  <calcPr fullCalcOnLoad="1"/>
</workbook>
</file>

<file path=xl/comments1.xml><?xml version="1.0" encoding="utf-8"?>
<comments xmlns="http://schemas.openxmlformats.org/spreadsheetml/2006/main">
  <authors>
    <author>JULIANO DOS SANTOS GREVE</author>
    <author>Ilete-Kuhn</author>
  </authors>
  <commentList>
    <comment ref="I11" authorId="0">
      <text>
        <r>
          <rPr>
            <b/>
            <sz val="8"/>
            <rFont val="Segoe UI"/>
            <family val="2"/>
          </rPr>
          <t>Art. 21 Caput da Lei Complementar 7 de 1973.</t>
        </r>
        <r>
          <rPr>
            <sz val="8"/>
            <rFont val="Segoe UI"/>
            <family val="2"/>
          </rPr>
          <t xml:space="preserve">
</t>
        </r>
      </text>
    </comment>
    <comment ref="B130" authorId="1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</commentList>
</comments>
</file>

<file path=xl/comments2.xml><?xml version="1.0" encoding="utf-8"?>
<comments xmlns="http://schemas.openxmlformats.org/spreadsheetml/2006/main">
  <authors>
    <author>JULIANO DOS SANTOS GREVE</author>
    <author>Ilete-Kuhn</author>
  </authors>
  <commentList>
    <comment ref="I11" authorId="0">
      <text>
        <r>
          <rPr>
            <b/>
            <sz val="8"/>
            <rFont val="Segoe UI"/>
            <family val="2"/>
          </rPr>
          <t>Art. 21 Caput da Lei Complementar 7 de 1973.</t>
        </r>
        <r>
          <rPr>
            <sz val="8"/>
            <rFont val="Segoe UI"/>
            <family val="2"/>
          </rPr>
          <t xml:space="preserve">
</t>
        </r>
      </text>
    </comment>
    <comment ref="B130" authorId="1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</commentList>
</comments>
</file>

<file path=xl/comments3.xml><?xml version="1.0" encoding="utf-8"?>
<comments xmlns="http://schemas.openxmlformats.org/spreadsheetml/2006/main">
  <authors>
    <author>JULIANO DOS SANTOS GREVE</author>
    <author>Ilete-Kuhn</author>
  </authors>
  <commentList>
    <comment ref="I11" authorId="0">
      <text>
        <r>
          <rPr>
            <b/>
            <sz val="8"/>
            <rFont val="Segoe UI"/>
            <family val="2"/>
          </rPr>
          <t>Art. 21 Caput da Lei Complementar 7 de 1973.</t>
        </r>
        <r>
          <rPr>
            <sz val="8"/>
            <rFont val="Segoe UI"/>
            <family val="2"/>
          </rPr>
          <t xml:space="preserve">
</t>
        </r>
      </text>
    </comment>
    <comment ref="B130" authorId="1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</commentList>
</comments>
</file>

<file path=xl/comments4.xml><?xml version="1.0" encoding="utf-8"?>
<comments xmlns="http://schemas.openxmlformats.org/spreadsheetml/2006/main">
  <authors>
    <author>JULIANO DOS SANTOS GREVE</author>
    <author>Ilete-Kuhn</author>
  </authors>
  <commentList>
    <comment ref="I12" authorId="0">
      <text>
        <r>
          <rPr>
            <b/>
            <sz val="8"/>
            <rFont val="Segoe UI"/>
            <family val="2"/>
          </rPr>
          <t>Art. 21 Caput da Lei Complementar 7 de 1973.</t>
        </r>
        <r>
          <rPr>
            <sz val="8"/>
            <rFont val="Segoe UI"/>
            <family val="2"/>
          </rPr>
          <t xml:space="preserve">
</t>
        </r>
      </text>
    </comment>
    <comment ref="B132" authorId="1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</commentList>
</comments>
</file>

<file path=xl/sharedStrings.xml><?xml version="1.0" encoding="utf-8"?>
<sst xmlns="http://schemas.openxmlformats.org/spreadsheetml/2006/main" count="917" uniqueCount="200">
  <si>
    <r>
      <t xml:space="preserve">PLANILHA DE CUSTOS E FORMAÇÃO DE PREÇOS DE SERVIÇOS CONTINUADOS </t>
    </r>
    <r>
      <rPr>
        <b/>
        <u val="single"/>
        <sz val="10"/>
        <color indexed="10"/>
        <rFont val="Calibri"/>
        <family val="2"/>
      </rPr>
      <t>COM DEDICAÇÃO EXCLUSIVA</t>
    </r>
    <r>
      <rPr>
        <b/>
        <sz val="8"/>
        <color indexed="8"/>
        <rFont val="Calibri"/>
        <family val="2"/>
      </rPr>
      <t xml:space="preserve"> DE MÃO DE OBRA (ANEXO III - DECRETOS 52.768 de 15.12.2015 e 52.823 de 22.12.2015)</t>
    </r>
  </si>
  <si>
    <t>PROCESSO:</t>
  </si>
  <si>
    <t>LICITAÇÃO/EDITAL</t>
  </si>
  <si>
    <t>ABERTURA:</t>
  </si>
  <si>
    <t>Categoria/Posto de Trabalho-CBO</t>
  </si>
  <si>
    <t>Quantidade de HORAS/MÊS</t>
  </si>
  <si>
    <t>Regime de trabalho:</t>
  </si>
  <si>
    <t xml:space="preserve">INSALUBRIDADE </t>
  </si>
  <si>
    <t>Médio</t>
  </si>
  <si>
    <t>SINDICATO/ENTIDADE DE CLASSE</t>
  </si>
  <si>
    <t>SINDUSCON - STICC</t>
  </si>
  <si>
    <t>Nº Empregado</t>
  </si>
  <si>
    <t>Origem do salário</t>
  </si>
  <si>
    <t>CCT MTE RS001478/2017</t>
  </si>
  <si>
    <t>Máximo</t>
  </si>
  <si>
    <t>Outras observações:</t>
  </si>
  <si>
    <t>Porto Alegre</t>
  </si>
  <si>
    <t>Salário Normativo CCT</t>
  </si>
  <si>
    <t>ISSQN</t>
  </si>
  <si>
    <t>Alíquota</t>
  </si>
  <si>
    <t>Tarifa Transporte - Cláusula 36ª</t>
  </si>
  <si>
    <t>CCT</t>
  </si>
  <si>
    <t>Vr. Unitário</t>
  </si>
  <si>
    <t>Dias</t>
  </si>
  <si>
    <t>VT p/dia</t>
  </si>
  <si>
    <t>Desconto</t>
  </si>
  <si>
    <t>Auxílio Alimentação - Cláusula 11º</t>
  </si>
  <si>
    <t>Valor mensal</t>
  </si>
  <si>
    <t>Meses</t>
  </si>
  <si>
    <t>Quantidade</t>
  </si>
  <si>
    <t>DSR - Descanso Semanal Remunerado</t>
  </si>
  <si>
    <t>MONTANTE A</t>
  </si>
  <si>
    <t>I</t>
  </si>
  <si>
    <t>Remuneração - Grupo I</t>
  </si>
  <si>
    <t>%</t>
  </si>
  <si>
    <t>Valor Mensal/unidade de serviço (R$)</t>
  </si>
  <si>
    <t>Salário</t>
  </si>
  <si>
    <t>Total de Remuneração</t>
  </si>
  <si>
    <t>II</t>
  </si>
  <si>
    <t>Encargos Sociais - Grupo II: Obrigações Sociais</t>
  </si>
  <si>
    <r>
      <t xml:space="preserve">INSS </t>
    </r>
    <r>
      <rPr>
        <b/>
        <sz val="5"/>
        <color indexed="8"/>
        <rFont val="Calibri"/>
        <family val="2"/>
      </rPr>
      <t>(art. 22, inc. I, Lei nº 8.212/91)</t>
    </r>
  </si>
  <si>
    <r>
      <t xml:space="preserve">SESI ou SESC </t>
    </r>
    <r>
      <rPr>
        <b/>
        <sz val="5"/>
        <color indexed="8"/>
        <rFont val="Calibri"/>
        <family val="2"/>
      </rPr>
      <t>(art. 30, Lei nº 8.036/90)</t>
    </r>
  </si>
  <si>
    <r>
      <t xml:space="preserve">SENAI ou SENAC </t>
    </r>
    <r>
      <rPr>
        <b/>
        <sz val="5"/>
        <color indexed="8"/>
        <rFont val="Calibri"/>
        <family val="2"/>
      </rPr>
      <t>(Decreto-Lei nº 2.318/86)</t>
    </r>
  </si>
  <si>
    <r>
      <t xml:space="preserve">INCRA </t>
    </r>
    <r>
      <rPr>
        <b/>
        <sz val="5"/>
        <color indexed="8"/>
        <rFont val="Calibri"/>
        <family val="2"/>
      </rPr>
      <t>(art. 15I, Lei Complementar nº 011/71)</t>
    </r>
  </si>
  <si>
    <r>
      <t xml:space="preserve">SALÁRIO EDUCAÇÃO </t>
    </r>
    <r>
      <rPr>
        <b/>
        <sz val="5"/>
        <color indexed="8"/>
        <rFont val="Calibri"/>
        <family val="2"/>
      </rPr>
      <t>(art. , inc. I, Decreto nº 87.043/82)</t>
    </r>
  </si>
  <si>
    <r>
      <t>FGTS</t>
    </r>
    <r>
      <rPr>
        <b/>
        <sz val="5"/>
        <color indexed="8"/>
        <rFont val="Calibri"/>
        <family val="2"/>
      </rPr>
      <t xml:space="preserve"> (art. 15, Lei nº 8.036/90)</t>
    </r>
  </si>
  <si>
    <r>
      <t xml:space="preserve">SEG. ACIDENTE DO TRABALHO 91%, 2% e 3% </t>
    </r>
    <r>
      <rPr>
        <b/>
        <sz val="5"/>
        <color indexed="8"/>
        <rFont val="Calibri"/>
        <family val="2"/>
      </rPr>
      <t>(art. 22, inc. II, alíneas "b" e "c", da Lei nº 8.212/91)</t>
    </r>
  </si>
  <si>
    <r>
      <t xml:space="preserve">SEBRAE </t>
    </r>
    <r>
      <rPr>
        <b/>
        <sz val="5"/>
        <color indexed="8"/>
        <rFont val="Calibri"/>
        <family val="2"/>
      </rPr>
      <t>(§ 3º, art. 8º, Lei nº 8.029/90)</t>
    </r>
  </si>
  <si>
    <t>Total do Grupo II</t>
  </si>
  <si>
    <t>Os percentuais para o SAT podem variar de 0,50% a 6,00% em função do Fator de Acidente Previdenciário (FAP), Decreto nº 6.957/2009</t>
  </si>
  <si>
    <t>III</t>
  </si>
  <si>
    <t>Encargos Sociais - Grupo III: Tempo Não Trabalhado</t>
  </si>
  <si>
    <t>FÉRIAS GOZADAS + ADICIONAL DE FÉRIAS</t>
  </si>
  <si>
    <r>
      <t>FALTAS ABONADAS</t>
    </r>
    <r>
      <rPr>
        <b/>
        <vertAlign val="superscript"/>
        <sz val="8"/>
        <color indexed="8"/>
        <rFont val="Calibri"/>
        <family val="2"/>
      </rPr>
      <t xml:space="preserve"> (3)</t>
    </r>
  </si>
  <si>
    <r>
      <t xml:space="preserve">FALTAS LEGAIS </t>
    </r>
    <r>
      <rPr>
        <vertAlign val="superscript"/>
        <sz val="8"/>
        <color indexed="8"/>
        <rFont val="Calibri"/>
        <family val="2"/>
      </rPr>
      <t>(4)</t>
    </r>
  </si>
  <si>
    <t>LICENÇA MATERNIDADE</t>
  </si>
  <si>
    <t>LICENÇA PATERNIDADE</t>
  </si>
  <si>
    <t>ACIDENTE DE TRABALHO</t>
  </si>
  <si>
    <t>AVISO PRÉVIO TRABALHADO</t>
  </si>
  <si>
    <t>13º SALÁRIO</t>
  </si>
  <si>
    <t>Total do Grupo III</t>
  </si>
  <si>
    <t>(3)</t>
  </si>
  <si>
    <t>Faltas Justificadas por Auxílio Doença</t>
  </si>
  <si>
    <t>(4)</t>
  </si>
  <si>
    <t>Faltas Legais - Art. 473 CLT</t>
  </si>
  <si>
    <t>IV</t>
  </si>
  <si>
    <t>Encargos Sociais - Grupo IV: Indenizações</t>
  </si>
  <si>
    <t>INDENIZAÇÕES</t>
  </si>
  <si>
    <t>FGTS SOBRE INDENIZAÇÕES</t>
  </si>
  <si>
    <t>INDENIZAÇÃO COMPENSATÓRIA POR DEMISSÃO SEM JUSTA CAUSA</t>
  </si>
  <si>
    <t>Total do Grupo IV</t>
  </si>
  <si>
    <t>V</t>
  </si>
  <si>
    <t>Encargos Sociais - Grupo V: Incidências</t>
  </si>
  <si>
    <t>INCIDÊNCIA GRUPO II (Obrigações Sociais) X GRUPO III (Tempo Não Trabalhado)</t>
  </si>
  <si>
    <t>Total do Grupo V</t>
  </si>
  <si>
    <t>TOTAL DOS ENCAGOS SOCIAIS (II + III + IV + V)</t>
  </si>
  <si>
    <t>VI</t>
  </si>
  <si>
    <t>Demais custos relativos à Norma Coletiva ou Disposições Legais</t>
  </si>
  <si>
    <t>Outros</t>
  </si>
  <si>
    <t>Total do Grupo VI</t>
  </si>
  <si>
    <t>MEMÓRIA DE CÁLCULO DO VALE TRANSPORTE</t>
  </si>
  <si>
    <t>Valor Unitário</t>
  </si>
  <si>
    <t>Dias de Trabalho</t>
  </si>
  <si>
    <t>Vale p/dia</t>
  </si>
  <si>
    <t>Custo total</t>
  </si>
  <si>
    <t>Base de cálculo</t>
  </si>
  <si>
    <t>Percentual de desconto</t>
  </si>
  <si>
    <t>Valor desconto</t>
  </si>
  <si>
    <t>Custo efetivo</t>
  </si>
  <si>
    <t>MEMÓRIA DE CÁLCULO DO VALE ALIMENTAÇÃO</t>
  </si>
  <si>
    <t>Valor Mensal</t>
  </si>
  <si>
    <t>Número de meses</t>
  </si>
  <si>
    <t>Quantidade por Mês</t>
  </si>
  <si>
    <t>TOTAL DO MONTANTE A (I + II + III+ IV + V +VI)</t>
  </si>
  <si>
    <t>MONTANTE B</t>
  </si>
  <si>
    <t>Despesas Diretas</t>
  </si>
  <si>
    <r>
      <t xml:space="preserve">Transporte </t>
    </r>
    <r>
      <rPr>
        <vertAlign val="superscript"/>
        <sz val="8"/>
        <color indexed="8"/>
        <rFont val="Calibri"/>
        <family val="2"/>
      </rPr>
      <t xml:space="preserve">(5) </t>
    </r>
  </si>
  <si>
    <r>
      <t>Uniformes/EPI</t>
    </r>
    <r>
      <rPr>
        <vertAlign val="superscript"/>
        <sz val="8"/>
        <color indexed="8"/>
        <rFont val="Calibri"/>
        <family val="2"/>
      </rPr>
      <t xml:space="preserve"> (5a) </t>
    </r>
  </si>
  <si>
    <t>Seguro de vida</t>
  </si>
  <si>
    <t>Materiais/Equipamentos</t>
  </si>
  <si>
    <r>
      <t>Mobilização</t>
    </r>
    <r>
      <rPr>
        <vertAlign val="superscript"/>
        <sz val="8"/>
        <color indexed="8"/>
        <rFont val="Calibri"/>
        <family val="2"/>
      </rPr>
      <t xml:space="preserve"> (6)</t>
    </r>
  </si>
  <si>
    <t>Outros (especificar)</t>
  </si>
  <si>
    <t>Total de Despesas Diretas</t>
  </si>
  <si>
    <t>(5)   Somente será preenchido quando o licitante fornecer transporte próprio
(5a)  EPI - Equipamento de Proteção Individual
(6)   Tais custos de mobilização não são renováveis, devendo ser eliminados após o primeiro ano de contrato caso haja prorrogação</t>
  </si>
  <si>
    <t>LIMITE QUADRO I (Despesas Diretas) sobre Montante A (exceto Vale-transporte), conforme alíneas "b.2" e "b.3", Inc. II, art. 7º, do Decreto 52.768/2015: 10% SEM MATERIAIS/EQUIPAMENTOS; 20% COM MATERIAIS/EQUIPAMENTOS</t>
  </si>
  <si>
    <t>Dedução Vale Transporte</t>
  </si>
  <si>
    <t>Remuneração (Grupo I)</t>
  </si>
  <si>
    <t>Obrigações Sociais (Grupo II)</t>
  </si>
  <si>
    <t>Tempo Não Trabalhado (Grupo III)</t>
  </si>
  <si>
    <t>Indenizações (Grupo IV)</t>
  </si>
  <si>
    <t>Incidências (Grupo V)</t>
  </si>
  <si>
    <t>Demais Custos CCT (Grupo VI)</t>
  </si>
  <si>
    <t>Total Montante A</t>
  </si>
  <si>
    <t>Base de Cálculo</t>
  </si>
  <si>
    <t>Despesas Indiretas</t>
  </si>
  <si>
    <t>Despesas Administrativas</t>
  </si>
  <si>
    <t>Seguros</t>
  </si>
  <si>
    <t>Total de Despesas Indiretas</t>
  </si>
  <si>
    <t>Lucro</t>
  </si>
  <si>
    <t>Total do Lucro</t>
  </si>
  <si>
    <t>LIMITE DOS QUADROS II (Despesas Indiretas) e III (Lucro) sobre Montante A (exceto Vale-transporte), conforme alínea "b1", Inc. II, art. 7º, do Decreto 52.768</t>
  </si>
  <si>
    <t>TOTAL DO MONTANTE B (I + II + III)</t>
  </si>
  <si>
    <t>MONTANTE C</t>
  </si>
  <si>
    <r>
      <t xml:space="preserve">Tributos </t>
    </r>
    <r>
      <rPr>
        <b/>
        <vertAlign val="superscript"/>
        <sz val="10"/>
        <color indexed="8"/>
        <rFont val="Calibri"/>
        <family val="2"/>
      </rPr>
      <t>(7)</t>
    </r>
  </si>
  <si>
    <t>PIS</t>
  </si>
  <si>
    <t>COFINS</t>
  </si>
  <si>
    <r>
      <t xml:space="preserve">SIMPLES </t>
    </r>
    <r>
      <rPr>
        <vertAlign val="superscript"/>
        <sz val="8"/>
        <color indexed="8"/>
        <rFont val="Calibri"/>
        <family val="2"/>
      </rPr>
      <t>(8)</t>
    </r>
  </si>
  <si>
    <t>Total de Tributos</t>
  </si>
  <si>
    <t>(7)</t>
  </si>
  <si>
    <t>O valor referente a tributos é obtido aplicando-se o percentual sobre o valor do faturamento.</t>
  </si>
  <si>
    <t>(8)</t>
  </si>
  <si>
    <t>As empresas optantes pelo SIMPLES que se enquadrarem nas exceções previstas nos parágrafos 5º-B a 5º-E do artigo 18 da Lei Complementar 123/2006, deverão preencher apenas a linha 4 da planilha</t>
  </si>
  <si>
    <t>MEMÓRIA DE CÁLCULO DOS TRIBUTOS</t>
  </si>
  <si>
    <t>Montante A</t>
  </si>
  <si>
    <t>Montante B</t>
  </si>
  <si>
    <t>CustoTotal por Empregado</t>
  </si>
  <si>
    <t>TRIBUTOS</t>
  </si>
  <si>
    <t>LUCRO REAL</t>
  </si>
  <si>
    <t>LUCRO PRESUMIDO</t>
  </si>
  <si>
    <t>Coeficiente L. Real</t>
  </si>
  <si>
    <t>Coeficiente L. Presumido</t>
  </si>
  <si>
    <t>OUTRO</t>
  </si>
  <si>
    <t>(*)</t>
  </si>
  <si>
    <t>TOTAL</t>
  </si>
  <si>
    <t>TOTAL DO MONTANTE C</t>
  </si>
  <si>
    <t>QUADRO RESUMO</t>
  </si>
  <si>
    <t>Remuneração (I)</t>
  </si>
  <si>
    <t>Encargos Sociais (II + III + IV + V)</t>
  </si>
  <si>
    <t>Demais Custos realtivos a Norma Coletiva ou Disposições Legais (VI)</t>
  </si>
  <si>
    <t xml:space="preserve">Total do Montante A </t>
  </si>
  <si>
    <t>Despesas Diretas (I)</t>
  </si>
  <si>
    <t>Despesas Indiretas (II)</t>
  </si>
  <si>
    <t>Lucro (III)</t>
  </si>
  <si>
    <t xml:space="preserve">Total do Montante B </t>
  </si>
  <si>
    <t>Tributos (I)</t>
  </si>
  <si>
    <t xml:space="preserve">Total do Montante C </t>
  </si>
  <si>
    <t>Serviço</t>
  </si>
  <si>
    <t>Valor Mensal por Unidade de Serviço (A + B + C)</t>
  </si>
  <si>
    <t>Quantidade de Unidade de Serviços</t>
  </si>
  <si>
    <t>Valor mensal do serviço</t>
  </si>
  <si>
    <t>Subtotal</t>
  </si>
  <si>
    <t>Tarifa Transporte - Cláusula 34ª</t>
  </si>
  <si>
    <t>Função</t>
  </si>
  <si>
    <t>Postos</t>
  </si>
  <si>
    <t>Valor Total</t>
  </si>
  <si>
    <t>Pedreiro</t>
  </si>
  <si>
    <t>Eletricista</t>
  </si>
  <si>
    <t>-</t>
  </si>
  <si>
    <t>Segunda faixa: Receita Bruta em 12 meses De 180.000,01 a 360.000,00- Alíquota de 9,00%</t>
  </si>
  <si>
    <t>SINDUSCON - OFICIAIS ELETRICISTAS</t>
  </si>
  <si>
    <t>CCT MTE RS002110/2017</t>
  </si>
  <si>
    <t>Auxílio Alimentação - Cláusula 15º</t>
  </si>
  <si>
    <t>QUADRO RESUMO MENSAL</t>
  </si>
  <si>
    <t>Supervisor</t>
  </si>
  <si>
    <t>Marceneiro</t>
  </si>
  <si>
    <t>Auxiliar de Serviços Gerais</t>
  </si>
  <si>
    <t>Instalador Hidráulico</t>
  </si>
  <si>
    <t>Pintor</t>
  </si>
  <si>
    <t>Deverá obrigatoriamente acompanhar a proposta de preços e a planilha de custos e formação de preços a prova do Fator Acidentário de Prevenção – FAP por meio de impressão de consulta ao site do Ministério da Previdência Social (que pode ser obtido no endereço eletrônico http://www2.dataprev.gov.br/fap/fap.htm), independentemente de alteração da alíquota da parcela do Seguro Acidente de Trabalho disposta no Quadro II da referida planilha.</t>
  </si>
  <si>
    <r>
      <t>Coef SIMPLES</t>
    </r>
    <r>
      <rPr>
        <i/>
        <vertAlign val="superscript"/>
        <sz val="6"/>
        <color indexed="8"/>
        <rFont val="Calibri"/>
        <family val="2"/>
      </rPr>
      <t xml:space="preserve"> (*)</t>
    </r>
  </si>
  <si>
    <t>Eletricista e Hidráulico</t>
  </si>
  <si>
    <t>Vale-Transporte - Cláusula 34ª CCT</t>
  </si>
  <si>
    <t>Auxílio Alimentação - Cláusula 15ª  CCT</t>
  </si>
  <si>
    <t>Adicional Supervisor (IN 02/2008 MPOG SLTI)</t>
  </si>
  <si>
    <t>Função Supervisor</t>
  </si>
  <si>
    <t>Auxiliar de Serviços Gerais (Ajudante)</t>
  </si>
  <si>
    <t>Serralheiro</t>
  </si>
  <si>
    <t>Marceneiro, Pedreiro, Pintor e Serralheiro</t>
  </si>
  <si>
    <t>18/2000-0010164-9</t>
  </si>
  <si>
    <t>Segunda a Sexta - 40 horas semanais</t>
  </si>
  <si>
    <t xml:space="preserve">Adicional Insalubridade 40% </t>
  </si>
  <si>
    <t xml:space="preserve">Adicional Insalubridade 20% </t>
  </si>
  <si>
    <t>Adicional Periculosidade 30%</t>
  </si>
  <si>
    <t xml:space="preserve">Adicional Noturno 20% </t>
  </si>
  <si>
    <t xml:space="preserve">Adicional Periculosidade 30% </t>
  </si>
  <si>
    <t>Adicional Insalubridade 40%</t>
  </si>
  <si>
    <t>Adicional Noturno 20%</t>
  </si>
  <si>
    <t>Vale-Transporte - Cláusula 36ª CCT</t>
  </si>
  <si>
    <t>Auxílio Alimentação - Cláusula 11ª  CCT</t>
  </si>
  <si>
    <r>
      <t xml:space="preserve">REGIME DE TRIBUTAÇÃO: </t>
    </r>
    <r>
      <rPr>
        <b/>
        <sz val="14"/>
        <color indexed="10"/>
        <rFont val="Calibri"/>
        <family val="2"/>
      </rPr>
      <t>LUCRO PRESUMIDO</t>
    </r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</si>
</sst>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  <numFmt numFmtId="165" formatCode="000000&quot;-&quot;0000&quot;/&quot;00&quot;.&quot;0"/>
    <numFmt numFmtId="166" formatCode="0.0%"/>
    <numFmt numFmtId="167" formatCode="&quot;R$&quot;\ #,##0.00"/>
    <numFmt numFmtId="168" formatCode="0.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0"/>
      <color indexed="10"/>
      <name val="Calibri"/>
      <family val="2"/>
    </font>
    <font>
      <sz val="8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Calibri"/>
      <family val="2"/>
    </font>
    <font>
      <b/>
      <sz val="5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7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6"/>
      <color indexed="8"/>
      <name val="Calibri"/>
      <family val="2"/>
    </font>
    <font>
      <i/>
      <sz val="6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i/>
      <vertAlign val="superscript"/>
      <sz val="6"/>
      <color indexed="8"/>
      <name val="Calibri"/>
      <family val="2"/>
    </font>
    <font>
      <b/>
      <i/>
      <sz val="6"/>
      <color indexed="8"/>
      <name val="Calibri"/>
      <family val="2"/>
    </font>
    <font>
      <sz val="5"/>
      <color indexed="8"/>
      <name val="Calibr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5"/>
      <color theme="1"/>
      <name val="Calibri"/>
      <family val="2"/>
    </font>
    <font>
      <sz val="6"/>
      <color theme="1"/>
      <name val="Calibri"/>
      <family val="2"/>
    </font>
    <font>
      <b/>
      <i/>
      <sz val="6"/>
      <color theme="1"/>
      <name val="Calibri"/>
      <family val="2"/>
    </font>
    <font>
      <sz val="5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i/>
      <sz val="7"/>
      <color theme="1"/>
      <name val="Calibri"/>
      <family val="2"/>
    </font>
    <font>
      <i/>
      <sz val="6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2">
    <xf numFmtId="0" fontId="0" fillId="0" borderId="0" xfId="0" applyFont="1" applyAlignment="1">
      <alignment/>
    </xf>
    <xf numFmtId="164" fontId="59" fillId="0" borderId="0" xfId="0" applyNumberFormat="1" applyFont="1" applyAlignment="1">
      <alignment horizontal="center" vertical="center" wrapText="1"/>
    </xf>
    <xf numFmtId="0" fontId="48" fillId="0" borderId="0" xfId="44" applyFill="1" applyAlignment="1" applyProtection="1">
      <alignment horizontal="center" vertical="center" wrapText="1"/>
      <protection/>
    </xf>
    <xf numFmtId="0" fontId="59" fillId="0" borderId="0" xfId="0" applyFont="1" applyFill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NumberFormat="1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61" fillId="34" borderId="16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left" vertical="center"/>
    </xf>
    <xf numFmtId="0" fontId="59" fillId="0" borderId="17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 wrapText="1"/>
    </xf>
    <xf numFmtId="0" fontId="59" fillId="0" borderId="15" xfId="0" applyFont="1" applyBorder="1" applyAlignment="1">
      <alignment vertical="center" wrapText="1"/>
    </xf>
    <xf numFmtId="0" fontId="59" fillId="34" borderId="16" xfId="0" applyFont="1" applyFill="1" applyBorder="1" applyAlignment="1">
      <alignment horizontal="center" vertical="center" wrapText="1"/>
    </xf>
    <xf numFmtId="9" fontId="59" fillId="34" borderId="16" xfId="0" applyNumberFormat="1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vertical="center"/>
    </xf>
    <xf numFmtId="1" fontId="59" fillId="34" borderId="16" xfId="0" applyNumberFormat="1" applyFont="1" applyFill="1" applyBorder="1" applyAlignment="1">
      <alignment horizontal="center" vertical="center" wrapText="1"/>
    </xf>
    <xf numFmtId="4" fontId="59" fillId="34" borderId="16" xfId="0" applyNumberFormat="1" applyFont="1" applyFill="1" applyBorder="1" applyAlignment="1">
      <alignment horizontal="center" vertical="center" wrapText="1"/>
    </xf>
    <xf numFmtId="166" fontId="59" fillId="34" borderId="16" xfId="0" applyNumberFormat="1" applyFont="1" applyFill="1" applyBorder="1" applyAlignment="1">
      <alignment horizontal="center" vertical="center" wrapText="1"/>
    </xf>
    <xf numFmtId="2" fontId="59" fillId="34" borderId="16" xfId="0" applyNumberFormat="1" applyFont="1" applyFill="1" applyBorder="1" applyAlignment="1">
      <alignment horizontal="center" vertical="center" wrapText="1"/>
    </xf>
    <xf numFmtId="10" fontId="59" fillId="34" borderId="16" xfId="0" applyNumberFormat="1" applyFont="1" applyFill="1" applyBorder="1" applyAlignment="1">
      <alignment horizontal="center" vertical="center" wrapText="1"/>
    </xf>
    <xf numFmtId="0" fontId="60" fillId="5" borderId="16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164" fontId="59" fillId="0" borderId="16" xfId="0" applyNumberFormat="1" applyFont="1" applyBorder="1" applyAlignment="1">
      <alignment horizontal="center" vertical="center" wrapText="1"/>
    </xf>
    <xf numFmtId="4" fontId="59" fillId="0" borderId="16" xfId="0" applyNumberFormat="1" applyFont="1" applyBorder="1" applyAlignment="1">
      <alignment horizontal="center" vertical="center" wrapText="1"/>
    </xf>
    <xf numFmtId="4" fontId="59" fillId="33" borderId="16" xfId="0" applyNumberFormat="1" applyFont="1" applyFill="1" applyBorder="1" applyAlignment="1">
      <alignment horizontal="center" vertical="center" wrapText="1"/>
    </xf>
    <xf numFmtId="2" fontId="59" fillId="0" borderId="0" xfId="0" applyNumberFormat="1" applyFont="1" applyAlignment="1">
      <alignment horizontal="center" vertical="center" wrapText="1"/>
    </xf>
    <xf numFmtId="164" fontId="62" fillId="0" borderId="16" xfId="0" applyNumberFormat="1" applyFont="1" applyBorder="1" applyAlignment="1">
      <alignment horizontal="center" vertical="center" wrapText="1"/>
    </xf>
    <xf numFmtId="4" fontId="62" fillId="0" borderId="16" xfId="0" applyNumberFormat="1" applyFont="1" applyBorder="1" applyAlignment="1">
      <alignment horizontal="center" vertical="center" wrapText="1"/>
    </xf>
    <xf numFmtId="2" fontId="63" fillId="0" borderId="0" xfId="0" applyNumberFormat="1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4" fillId="0" borderId="0" xfId="0" applyFont="1" applyAlignment="1" quotePrefix="1">
      <alignment horizontal="center" vertical="center" wrapText="1"/>
    </xf>
    <xf numFmtId="2" fontId="62" fillId="0" borderId="0" xfId="0" applyNumberFormat="1" applyFont="1" applyAlignment="1">
      <alignment horizontal="center" vertical="center" wrapText="1"/>
    </xf>
    <xf numFmtId="166" fontId="59" fillId="0" borderId="0" xfId="0" applyNumberFormat="1" applyFont="1" applyAlignment="1">
      <alignment horizontal="center" vertical="center" wrapText="1"/>
    </xf>
    <xf numFmtId="164" fontId="62" fillId="34" borderId="16" xfId="0" applyNumberFormat="1" applyFont="1" applyFill="1" applyBorder="1" applyAlignment="1">
      <alignment horizontal="center" vertical="center" wrapText="1"/>
    </xf>
    <xf numFmtId="4" fontId="62" fillId="34" borderId="16" xfId="0" applyNumberFormat="1" applyFont="1" applyFill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164" fontId="62" fillId="0" borderId="0" xfId="0" applyNumberFormat="1" applyFont="1" applyBorder="1" applyAlignment="1">
      <alignment horizontal="center" vertical="center" wrapText="1"/>
    </xf>
    <xf numFmtId="4" fontId="62" fillId="0" borderId="0" xfId="0" applyNumberFormat="1" applyFont="1" applyBorder="1" applyAlignment="1">
      <alignment horizontal="center" vertical="center" wrapText="1"/>
    </xf>
    <xf numFmtId="2" fontId="59" fillId="0" borderId="16" xfId="0" applyNumberFormat="1" applyFont="1" applyBorder="1" applyAlignment="1">
      <alignment horizontal="center" vertical="center" wrapText="1"/>
    </xf>
    <xf numFmtId="9" fontId="59" fillId="0" borderId="16" xfId="0" applyNumberFormat="1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2" fontId="63" fillId="0" borderId="0" xfId="0" applyNumberFormat="1" applyFont="1" applyBorder="1" applyAlignment="1">
      <alignment horizontal="center" vertical="center" wrapText="1"/>
    </xf>
    <xf numFmtId="9" fontId="63" fillId="0" borderId="0" xfId="0" applyNumberFormat="1" applyFont="1" applyBorder="1" applyAlignment="1">
      <alignment horizontal="center" vertical="center" wrapText="1"/>
    </xf>
    <xf numFmtId="4" fontId="63" fillId="0" borderId="0" xfId="0" applyNumberFormat="1" applyFont="1" applyBorder="1" applyAlignment="1">
      <alignment horizontal="center" vertical="center" wrapText="1"/>
    </xf>
    <xf numFmtId="1" fontId="59" fillId="0" borderId="16" xfId="0" applyNumberFormat="1" applyFont="1" applyBorder="1" applyAlignment="1">
      <alignment horizontal="center" vertical="center" wrapText="1"/>
    </xf>
    <xf numFmtId="10" fontId="59" fillId="0" borderId="16" xfId="0" applyNumberFormat="1" applyFont="1" applyBorder="1" applyAlignment="1">
      <alignment horizontal="center" vertical="center" wrapText="1"/>
    </xf>
    <xf numFmtId="164" fontId="62" fillId="13" borderId="16" xfId="0" applyNumberFormat="1" applyFont="1" applyFill="1" applyBorder="1" applyAlignment="1">
      <alignment horizontal="center" vertical="center" wrapText="1"/>
    </xf>
    <xf numFmtId="4" fontId="62" fillId="13" borderId="16" xfId="0" applyNumberFormat="1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 wrapText="1"/>
    </xf>
    <xf numFmtId="164" fontId="62" fillId="33" borderId="0" xfId="0" applyNumberFormat="1" applyFont="1" applyFill="1" applyBorder="1" applyAlignment="1">
      <alignment horizontal="center" vertical="center" wrapText="1"/>
    </xf>
    <xf numFmtId="4" fontId="62" fillId="33" borderId="0" xfId="0" applyNumberFormat="1" applyFont="1" applyFill="1" applyBorder="1" applyAlignment="1">
      <alignment horizontal="center" vertical="center" wrapText="1"/>
    </xf>
    <xf numFmtId="2" fontId="59" fillId="33" borderId="0" xfId="0" applyNumberFormat="1" applyFont="1" applyFill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4" fontId="62" fillId="35" borderId="16" xfId="0" applyNumberFormat="1" applyFont="1" applyFill="1" applyBorder="1" applyAlignment="1">
      <alignment horizontal="center" vertical="center" wrapText="1"/>
    </xf>
    <xf numFmtId="17" fontId="0" fillId="0" borderId="0" xfId="0" applyNumberFormat="1" applyAlignment="1">
      <alignment/>
    </xf>
    <xf numFmtId="9" fontId="60" fillId="25" borderId="16" xfId="0" applyNumberFormat="1" applyFont="1" applyFill="1" applyBorder="1" applyAlignment="1" quotePrefix="1">
      <alignment horizontal="center" vertical="center" wrapText="1"/>
    </xf>
    <xf numFmtId="2" fontId="60" fillId="35" borderId="16" xfId="0" applyNumberFormat="1" applyFont="1" applyFill="1" applyBorder="1" applyAlignment="1" quotePrefix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2" fontId="65" fillId="33" borderId="16" xfId="0" applyNumberFormat="1" applyFont="1" applyFill="1" applyBorder="1" applyAlignment="1">
      <alignment horizontal="center" vertical="center" wrapText="1"/>
    </xf>
    <xf numFmtId="0" fontId="65" fillId="33" borderId="16" xfId="0" applyFont="1" applyFill="1" applyBorder="1" applyAlignment="1" quotePrefix="1">
      <alignment horizontal="center" vertical="center" wrapText="1"/>
    </xf>
    <xf numFmtId="10" fontId="65" fillId="33" borderId="16" xfId="0" applyNumberFormat="1" applyFont="1" applyFill="1" applyBorder="1" applyAlignment="1">
      <alignment horizontal="center" vertical="center" wrapText="1"/>
    </xf>
    <xf numFmtId="164" fontId="65" fillId="0" borderId="0" xfId="0" applyNumberFormat="1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 wrapText="1"/>
    </xf>
    <xf numFmtId="49" fontId="59" fillId="35" borderId="16" xfId="0" applyNumberFormat="1" applyFont="1" applyFill="1" applyBorder="1" applyAlignment="1">
      <alignment horizontal="center" vertical="center" wrapText="1"/>
    </xf>
    <xf numFmtId="0" fontId="66" fillId="33" borderId="16" xfId="0" applyFont="1" applyFill="1" applyBorder="1" applyAlignment="1" quotePrefix="1">
      <alignment horizontal="center" vertical="center" wrapText="1"/>
    </xf>
    <xf numFmtId="0" fontId="67" fillId="0" borderId="0" xfId="0" applyFont="1" applyAlignment="1" quotePrefix="1">
      <alignment horizontal="center" vertical="center" wrapText="1"/>
    </xf>
    <xf numFmtId="4" fontId="60" fillId="0" borderId="16" xfId="0" applyNumberFormat="1" applyFont="1" applyBorder="1" applyAlignment="1">
      <alignment horizontal="center" vertical="center" wrapText="1"/>
    </xf>
    <xf numFmtId="164" fontId="62" fillId="0" borderId="0" xfId="0" applyNumberFormat="1" applyFont="1" applyAlignment="1">
      <alignment horizontal="center" vertical="center" wrapText="1"/>
    </xf>
    <xf numFmtId="4" fontId="59" fillId="0" borderId="0" xfId="0" applyNumberFormat="1" applyFont="1" applyAlignment="1">
      <alignment horizontal="center" vertical="center" wrapText="1"/>
    </xf>
    <xf numFmtId="0" fontId="59" fillId="10" borderId="16" xfId="0" applyFont="1" applyFill="1" applyBorder="1" applyAlignment="1">
      <alignment horizontal="center" vertical="center" wrapText="1"/>
    </xf>
    <xf numFmtId="4" fontId="59" fillId="10" borderId="16" xfId="0" applyNumberFormat="1" applyFont="1" applyFill="1" applyBorder="1" applyAlignment="1">
      <alignment horizontal="center" vertical="center" wrapText="1"/>
    </xf>
    <xf numFmtId="4" fontId="62" fillId="1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58" fillId="0" borderId="16" xfId="0" applyFont="1" applyBorder="1" applyAlignment="1">
      <alignment horizontal="center"/>
    </xf>
    <xf numFmtId="168" fontId="59" fillId="33" borderId="16" xfId="0" applyNumberFormat="1" applyFont="1" applyFill="1" applyBorder="1" applyAlignment="1">
      <alignment horizontal="center" vertical="center" wrapText="1"/>
    </xf>
    <xf numFmtId="168" fontId="62" fillId="33" borderId="16" xfId="0" applyNumberFormat="1" applyFont="1" applyFill="1" applyBorder="1" applyAlignment="1">
      <alignment horizontal="center" vertical="center" wrapText="1"/>
    </xf>
    <xf numFmtId="0" fontId="59" fillId="10" borderId="16" xfId="0" applyFont="1" applyFill="1" applyBorder="1" applyAlignment="1">
      <alignment horizontal="center" vertical="center" wrapText="1"/>
    </xf>
    <xf numFmtId="10" fontId="59" fillId="0" borderId="16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4" fontId="62" fillId="0" borderId="16" xfId="0" applyNumberFormat="1" applyFont="1" applyBorder="1" applyAlignment="1">
      <alignment horizontal="center" vertical="center" wrapText="1"/>
    </xf>
    <xf numFmtId="4" fontId="59" fillId="33" borderId="16" xfId="0" applyNumberFormat="1" applyFont="1" applyFill="1" applyBorder="1" applyAlignment="1">
      <alignment horizontal="center" vertical="center" wrapText="1"/>
    </xf>
    <xf numFmtId="0" fontId="65" fillId="33" borderId="16" xfId="0" applyFont="1" applyFill="1" applyBorder="1" applyAlignment="1" quotePrefix="1">
      <alignment horizontal="center" vertical="center" wrapText="1"/>
    </xf>
    <xf numFmtId="0" fontId="59" fillId="0" borderId="13" xfId="0" applyFont="1" applyBorder="1" applyAlignment="1">
      <alignment horizontal="left" vertical="center"/>
    </xf>
    <xf numFmtId="2" fontId="59" fillId="0" borderId="16" xfId="0" applyNumberFormat="1" applyFont="1" applyBorder="1" applyAlignment="1">
      <alignment horizontal="center" vertical="center" wrapText="1"/>
    </xf>
    <xf numFmtId="0" fontId="59" fillId="34" borderId="16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4" fontId="60" fillId="0" borderId="16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9" fillId="10" borderId="16" xfId="0" applyFont="1" applyFill="1" applyBorder="1" applyAlignment="1">
      <alignment horizontal="center" vertical="center" wrapText="1"/>
    </xf>
    <xf numFmtId="10" fontId="59" fillId="0" borderId="16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4" fontId="62" fillId="0" borderId="16" xfId="0" applyNumberFormat="1" applyFont="1" applyBorder="1" applyAlignment="1">
      <alignment horizontal="center" vertical="center" wrapText="1"/>
    </xf>
    <xf numFmtId="4" fontId="59" fillId="33" borderId="16" xfId="0" applyNumberFormat="1" applyFont="1" applyFill="1" applyBorder="1" applyAlignment="1">
      <alignment horizontal="center" vertical="center" wrapText="1"/>
    </xf>
    <xf numFmtId="0" fontId="65" fillId="33" borderId="16" xfId="0" applyFont="1" applyFill="1" applyBorder="1" applyAlignment="1" quotePrefix="1">
      <alignment horizontal="center" vertical="center" wrapText="1"/>
    </xf>
    <xf numFmtId="0" fontId="59" fillId="0" borderId="13" xfId="0" applyFont="1" applyBorder="1" applyAlignment="1">
      <alignment horizontal="left" vertical="center"/>
    </xf>
    <xf numFmtId="2" fontId="59" fillId="0" borderId="16" xfId="0" applyNumberFormat="1" applyFont="1" applyBorder="1" applyAlignment="1">
      <alignment horizontal="center" vertical="center" wrapText="1"/>
    </xf>
    <xf numFmtId="0" fontId="59" fillId="34" borderId="16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68" fillId="2" borderId="20" xfId="49" applyFont="1" applyFill="1" applyBorder="1" applyAlignment="1">
      <alignment horizontal="center"/>
      <protection/>
    </xf>
    <xf numFmtId="0" fontId="58" fillId="2" borderId="21" xfId="0" applyFont="1" applyFill="1" applyBorder="1" applyAlignment="1">
      <alignment horizontal="center"/>
    </xf>
    <xf numFmtId="167" fontId="58" fillId="2" borderId="21" xfId="0" applyNumberFormat="1" applyFont="1" applyFill="1" applyBorder="1" applyAlignment="1">
      <alignment horizontal="center"/>
    </xf>
    <xf numFmtId="167" fontId="58" fillId="2" borderId="22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44" fontId="0" fillId="0" borderId="16" xfId="0" applyNumberFormat="1" applyBorder="1" applyAlignment="1">
      <alignment/>
    </xf>
    <xf numFmtId="44" fontId="0" fillId="0" borderId="19" xfId="0" applyNumberFormat="1" applyBorder="1" applyAlignment="1">
      <alignment/>
    </xf>
    <xf numFmtId="0" fontId="59" fillId="0" borderId="16" xfId="0" applyFont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60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4" fontId="62" fillId="0" borderId="16" xfId="0" applyNumberFormat="1" applyFont="1" applyBorder="1" applyAlignment="1">
      <alignment horizontal="center" vertical="center" wrapText="1"/>
    </xf>
    <xf numFmtId="49" fontId="62" fillId="35" borderId="13" xfId="0" applyNumberFormat="1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10" fontId="59" fillId="0" borderId="16" xfId="0" applyNumberFormat="1" applyFont="1" applyFill="1" applyBorder="1" applyAlignment="1">
      <alignment horizontal="center" vertical="center" wrapText="1"/>
    </xf>
    <xf numFmtId="10" fontId="60" fillId="0" borderId="16" xfId="0" applyNumberFormat="1" applyFont="1" applyFill="1" applyBorder="1" applyAlignment="1">
      <alignment horizontal="center" vertical="center" wrapText="1"/>
    </xf>
    <xf numFmtId="49" fontId="59" fillId="0" borderId="16" xfId="0" applyNumberFormat="1" applyFont="1" applyFill="1" applyBorder="1" applyAlignment="1">
      <alignment horizontal="center" vertical="center" wrapText="1"/>
    </xf>
    <xf numFmtId="49" fontId="62" fillId="0" borderId="16" xfId="0" applyNumberFormat="1" applyFont="1" applyFill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165" fontId="7" fillId="33" borderId="16" xfId="0" applyNumberFormat="1" applyFont="1" applyFill="1" applyBorder="1" applyAlignment="1">
      <alignment horizontal="center" vertical="center" wrapText="1"/>
    </xf>
    <xf numFmtId="0" fontId="69" fillId="35" borderId="16" xfId="0" applyFont="1" applyFill="1" applyBorder="1" applyAlignment="1">
      <alignment horizontal="center" vertical="center" wrapText="1"/>
    </xf>
    <xf numFmtId="0" fontId="59" fillId="34" borderId="16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60" fillId="36" borderId="16" xfId="0" applyFont="1" applyFill="1" applyBorder="1" applyAlignment="1">
      <alignment horizontal="center" vertical="center" wrapText="1"/>
    </xf>
    <xf numFmtId="0" fontId="70" fillId="5" borderId="13" xfId="0" applyFont="1" applyFill="1" applyBorder="1" applyAlignment="1">
      <alignment horizontal="center" vertical="center" wrapText="1"/>
    </xf>
    <xf numFmtId="0" fontId="70" fillId="5" borderId="14" xfId="0" applyFont="1" applyFill="1" applyBorder="1" applyAlignment="1">
      <alignment horizontal="center" vertical="center" wrapText="1"/>
    </xf>
    <xf numFmtId="0" fontId="70" fillId="5" borderId="15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4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left" vertical="center" wrapText="1"/>
    </xf>
    <xf numFmtId="0" fontId="59" fillId="0" borderId="25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left" vertical="center" wrapText="1"/>
    </xf>
    <xf numFmtId="0" fontId="59" fillId="0" borderId="28" xfId="0" applyFont="1" applyBorder="1" applyAlignment="1">
      <alignment horizontal="left" vertical="center" wrapText="1"/>
    </xf>
    <xf numFmtId="0" fontId="71" fillId="0" borderId="14" xfId="0" applyFont="1" applyBorder="1" applyAlignment="1">
      <alignment horizontal="justify" vertical="center" wrapText="1"/>
    </xf>
    <xf numFmtId="0" fontId="71" fillId="0" borderId="14" xfId="0" applyFont="1" applyBorder="1" applyAlignment="1">
      <alignment horizontal="left" vertical="center" wrapText="1"/>
    </xf>
    <xf numFmtId="0" fontId="71" fillId="0" borderId="26" xfId="0" applyFont="1" applyBorder="1" applyAlignment="1">
      <alignment horizontal="left" vertical="center" wrapText="1"/>
    </xf>
    <xf numFmtId="0" fontId="71" fillId="0" borderId="12" xfId="0" applyFont="1" applyBorder="1" applyAlignment="1">
      <alignment horizontal="left" vertical="center" wrapText="1"/>
    </xf>
    <xf numFmtId="0" fontId="62" fillId="35" borderId="16" xfId="0" applyFont="1" applyFill="1" applyBorder="1" applyAlignment="1">
      <alignment horizontal="center" vertical="center" wrapText="1"/>
    </xf>
    <xf numFmtId="167" fontId="59" fillId="0" borderId="16" xfId="0" applyNumberFormat="1" applyFont="1" applyBorder="1" applyAlignment="1">
      <alignment horizontal="center" vertical="center" wrapText="1"/>
    </xf>
    <xf numFmtId="0" fontId="62" fillId="34" borderId="1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2" fontId="59" fillId="0" borderId="16" xfId="0" applyNumberFormat="1" applyFont="1" applyBorder="1" applyAlignment="1">
      <alignment horizontal="center" vertical="center" wrapText="1"/>
    </xf>
    <xf numFmtId="0" fontId="62" fillId="13" borderId="16" xfId="0" applyFont="1" applyFill="1" applyBorder="1" applyAlignment="1">
      <alignment horizontal="center" vertical="center" wrapText="1"/>
    </xf>
    <xf numFmtId="0" fontId="60" fillId="25" borderId="13" xfId="0" applyFont="1" applyFill="1" applyBorder="1" applyAlignment="1">
      <alignment vertical="top" wrapText="1"/>
    </xf>
    <xf numFmtId="0" fontId="60" fillId="25" borderId="14" xfId="0" applyFont="1" applyFill="1" applyBorder="1" applyAlignment="1" quotePrefix="1">
      <alignment vertical="top" wrapText="1"/>
    </xf>
    <xf numFmtId="0" fontId="60" fillId="25" borderId="15" xfId="0" applyFont="1" applyFill="1" applyBorder="1" applyAlignment="1" quotePrefix="1">
      <alignment vertical="top" wrapText="1"/>
    </xf>
    <xf numFmtId="0" fontId="65" fillId="33" borderId="16" xfId="0" applyFont="1" applyFill="1" applyBorder="1" applyAlignment="1" quotePrefix="1">
      <alignment horizontal="center" vertical="center" wrapText="1"/>
    </xf>
    <xf numFmtId="4" fontId="59" fillId="33" borderId="16" xfId="0" applyNumberFormat="1" applyFont="1" applyFill="1" applyBorder="1" applyAlignment="1">
      <alignment horizontal="center" vertical="center" wrapText="1"/>
    </xf>
    <xf numFmtId="0" fontId="72" fillId="0" borderId="26" xfId="0" applyFont="1" applyBorder="1" applyAlignment="1">
      <alignment horizontal="left" vertical="center" wrapText="1"/>
    </xf>
    <xf numFmtId="0" fontId="60" fillId="25" borderId="16" xfId="0" applyFont="1" applyFill="1" applyBorder="1" applyAlignment="1" quotePrefix="1">
      <alignment horizontal="center" vertical="center" wrapText="1"/>
    </xf>
    <xf numFmtId="4" fontId="59" fillId="0" borderId="13" xfId="0" applyNumberFormat="1" applyFont="1" applyBorder="1" applyAlignment="1">
      <alignment horizontal="center" vertical="center" wrapText="1"/>
    </xf>
    <xf numFmtId="4" fontId="59" fillId="0" borderId="15" xfId="0" applyNumberFormat="1" applyFont="1" applyBorder="1" applyAlignment="1">
      <alignment horizontal="center" vertical="center" wrapText="1"/>
    </xf>
    <xf numFmtId="4" fontId="62" fillId="0" borderId="16" xfId="0" applyNumberFormat="1" applyFont="1" applyBorder="1" applyAlignment="1">
      <alignment horizontal="center" vertical="center" wrapText="1"/>
    </xf>
    <xf numFmtId="4" fontId="62" fillId="0" borderId="13" xfId="0" applyNumberFormat="1" applyFont="1" applyBorder="1" applyAlignment="1">
      <alignment horizontal="center" vertical="center" wrapText="1"/>
    </xf>
    <xf numFmtId="10" fontId="59" fillId="35" borderId="16" xfId="0" applyNumberFormat="1" applyFont="1" applyFill="1" applyBorder="1" applyAlignment="1">
      <alignment horizontal="center" vertical="center" wrapText="1"/>
    </xf>
    <xf numFmtId="0" fontId="60" fillId="0" borderId="16" xfId="0" applyFont="1" applyFill="1" applyBorder="1" applyAlignment="1" quotePrefix="1">
      <alignment horizontal="left" vertical="center" wrapText="1"/>
    </xf>
    <xf numFmtId="0" fontId="65" fillId="35" borderId="16" xfId="0" applyFont="1" applyFill="1" applyBorder="1" applyAlignment="1" quotePrefix="1">
      <alignment horizontal="left" vertical="center" wrapText="1"/>
    </xf>
    <xf numFmtId="0" fontId="71" fillId="0" borderId="0" xfId="0" applyFont="1" applyBorder="1" applyAlignment="1">
      <alignment horizontal="left" vertical="center" wrapText="1"/>
    </xf>
    <xf numFmtId="0" fontId="62" fillId="35" borderId="16" xfId="0" applyFont="1" applyFill="1" applyBorder="1" applyAlignment="1" quotePrefix="1">
      <alignment horizontal="center" vertical="center" wrapText="1"/>
    </xf>
    <xf numFmtId="0" fontId="59" fillId="0" borderId="16" xfId="0" applyFont="1" applyBorder="1" applyAlignment="1" quotePrefix="1">
      <alignment horizontal="center" vertical="center" wrapText="1"/>
    </xf>
    <xf numFmtId="0" fontId="59" fillId="35" borderId="16" xfId="0" applyFont="1" applyFill="1" applyBorder="1" applyAlignment="1">
      <alignment horizontal="center" vertical="center" wrapText="1"/>
    </xf>
    <xf numFmtId="0" fontId="60" fillId="11" borderId="16" xfId="0" applyFont="1" applyFill="1" applyBorder="1" applyAlignment="1">
      <alignment horizontal="center" vertical="center" wrapText="1"/>
    </xf>
    <xf numFmtId="0" fontId="62" fillId="13" borderId="13" xfId="0" applyFont="1" applyFill="1" applyBorder="1" applyAlignment="1">
      <alignment horizontal="center" vertical="center" wrapText="1"/>
    </xf>
    <xf numFmtId="0" fontId="62" fillId="13" borderId="14" xfId="0" applyFont="1" applyFill="1" applyBorder="1" applyAlignment="1">
      <alignment horizontal="center" vertical="center" wrapText="1"/>
    </xf>
    <xf numFmtId="0" fontId="62" fillId="13" borderId="15" xfId="0" applyFont="1" applyFill="1" applyBorder="1" applyAlignment="1">
      <alignment horizontal="center" vertical="center" wrapText="1"/>
    </xf>
    <xf numFmtId="0" fontId="65" fillId="0" borderId="16" xfId="0" applyFont="1" applyBorder="1" applyAlignment="1" quotePrefix="1">
      <alignment horizontal="left" vertical="center" wrapText="1"/>
    </xf>
    <xf numFmtId="0" fontId="66" fillId="33" borderId="16" xfId="0" applyFont="1" applyFill="1" applyBorder="1" applyAlignment="1">
      <alignment horizontal="left" vertical="center" wrapText="1"/>
    </xf>
    <xf numFmtId="10" fontId="60" fillId="35" borderId="16" xfId="0" applyNumberFormat="1" applyFont="1" applyFill="1" applyBorder="1" applyAlignment="1">
      <alignment horizontal="center" vertical="center" wrapText="1"/>
    </xf>
    <xf numFmtId="0" fontId="65" fillId="0" borderId="26" xfId="0" applyFont="1" applyBorder="1" applyAlignment="1">
      <alignment horizontal="left" vertical="center" wrapText="1"/>
    </xf>
    <xf numFmtId="0" fontId="62" fillId="10" borderId="13" xfId="0" applyFont="1" applyFill="1" applyBorder="1" applyAlignment="1">
      <alignment horizontal="center" vertical="center" wrapText="1"/>
    </xf>
    <xf numFmtId="0" fontId="62" fillId="10" borderId="14" xfId="0" applyFont="1" applyFill="1" applyBorder="1" applyAlignment="1">
      <alignment horizontal="center" vertical="center" wrapText="1"/>
    </xf>
    <xf numFmtId="0" fontId="62" fillId="10" borderId="15" xfId="0" applyFont="1" applyFill="1" applyBorder="1" applyAlignment="1">
      <alignment horizontal="center" vertical="center" wrapText="1"/>
    </xf>
    <xf numFmtId="0" fontId="59" fillId="10" borderId="16" xfId="0" applyFont="1" applyFill="1" applyBorder="1" applyAlignment="1">
      <alignment horizontal="center" vertical="center" wrapText="1"/>
    </xf>
    <xf numFmtId="0" fontId="60" fillId="10" borderId="16" xfId="0" applyFont="1" applyFill="1" applyBorder="1" applyAlignment="1">
      <alignment horizontal="center" vertical="center" wrapText="1"/>
    </xf>
    <xf numFmtId="0" fontId="59" fillId="10" borderId="13" xfId="0" applyFont="1" applyFill="1" applyBorder="1" applyAlignment="1">
      <alignment horizontal="left" vertical="center" wrapText="1"/>
    </xf>
    <xf numFmtId="0" fontId="59" fillId="10" borderId="14" xfId="0" applyFont="1" applyFill="1" applyBorder="1" applyAlignment="1">
      <alignment horizontal="left" vertical="center" wrapText="1"/>
    </xf>
    <xf numFmtId="0" fontId="59" fillId="10" borderId="15" xfId="0" applyFont="1" applyFill="1" applyBorder="1" applyAlignment="1">
      <alignment horizontal="left" vertical="center" wrapText="1"/>
    </xf>
    <xf numFmtId="0" fontId="68" fillId="14" borderId="29" xfId="0" applyFont="1" applyFill="1" applyBorder="1" applyAlignment="1">
      <alignment horizontal="center"/>
    </xf>
    <xf numFmtId="0" fontId="68" fillId="14" borderId="30" xfId="0" applyFont="1" applyFill="1" applyBorder="1" applyAlignment="1">
      <alignment horizontal="center"/>
    </xf>
    <xf numFmtId="0" fontId="68" fillId="14" borderId="31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rhpaefs01\deplan\Direcao\1PLANILHAS%20DE%20FORMACAO%20DE%20PRECO\EPESQ\DAER%20Manut%20Predial%200000960435166\DAER%20Manut%20Predial%209604351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RAULICO"/>
      <sheetName val="ELETRICISTA"/>
      <sheetName val="PEDREIRO MARCENEIRO CARPINT"/>
      <sheetName val="JARDINEIRO"/>
      <sheetName val="SERVENTE (AUX PRODUCAO)"/>
      <sheetName val="MECANICO_REFRIGERACAO"/>
      <sheetName val="PINTOR"/>
      <sheetName val="RESUMO"/>
      <sheetName val="postos"/>
      <sheetName val="Plan4"/>
      <sheetName val="Plan3"/>
    </sheetNames>
    <sheetDataSet>
      <sheetData sheetId="0">
        <row r="30">
          <cell r="I30">
            <v>1542.2</v>
          </cell>
        </row>
        <row r="138">
          <cell r="I138">
            <v>2964.7446123120003</v>
          </cell>
        </row>
        <row r="144">
          <cell r="I144">
            <v>1076.4680326785601</v>
          </cell>
        </row>
        <row r="148">
          <cell r="I148">
            <v>671.571780654408</v>
          </cell>
        </row>
      </sheetData>
      <sheetData sheetId="4">
        <row r="30">
          <cell r="I30">
            <v>1190.2</v>
          </cell>
        </row>
        <row r="138">
          <cell r="I138">
            <v>2399.0197863920002</v>
          </cell>
        </row>
        <row r="144">
          <cell r="I144">
            <v>857.4797988289599</v>
          </cell>
        </row>
        <row r="148">
          <cell r="I148">
            <v>541.1675695556698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5"/>
  <sheetViews>
    <sheetView view="pageBreakPreview" zoomScale="130" zoomScaleNormal="130" zoomScaleSheetLayoutView="130" zoomScalePageLayoutView="0" workbookViewId="0" topLeftCell="A116">
      <selection activeCell="A114" sqref="A114:I132"/>
    </sheetView>
  </sheetViews>
  <sheetFormatPr defaultColWidth="9.140625" defaultRowHeight="15"/>
  <cols>
    <col min="1" max="1" width="2.8515625" style="4" customWidth="1"/>
    <col min="2" max="4" width="11.28125" style="4" customWidth="1"/>
    <col min="5" max="5" width="12.140625" style="4" customWidth="1"/>
    <col min="6" max="6" width="11.28125" style="4" customWidth="1"/>
    <col min="7" max="7" width="12.421875" style="4" customWidth="1"/>
    <col min="8" max="8" width="9.57421875" style="4" customWidth="1"/>
    <col min="9" max="9" width="11.7109375" style="4" customWidth="1"/>
    <col min="10" max="10" width="11.140625" style="1" customWidth="1"/>
    <col min="11" max="11" width="10.00390625" style="4" customWidth="1"/>
    <col min="12" max="12" width="9.140625" style="4" customWidth="1"/>
    <col min="13" max="15" width="22.28125" style="4" customWidth="1"/>
    <col min="16" max="16384" width="9.140625" style="4" customWidth="1"/>
  </cols>
  <sheetData>
    <row r="1" spans="1:14" ht="27.75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K1" s="2"/>
      <c r="L1" s="3"/>
      <c r="M1" s="3"/>
      <c r="N1" s="3"/>
    </row>
    <row r="2" spans="1:14" ht="22.5" customHeight="1">
      <c r="A2" s="131" t="s">
        <v>1</v>
      </c>
      <c r="B2" s="131"/>
      <c r="C2" s="132" t="s">
        <v>188</v>
      </c>
      <c r="D2" s="132"/>
      <c r="E2" s="133" t="s">
        <v>199</v>
      </c>
      <c r="F2" s="133"/>
      <c r="G2" s="133"/>
      <c r="H2" s="133"/>
      <c r="I2" s="133"/>
      <c r="K2" s="5"/>
      <c r="L2" s="3"/>
      <c r="M2" s="3"/>
      <c r="N2" s="3"/>
    </row>
    <row r="3" spans="1:14" ht="11.25" customHeight="1">
      <c r="A3" s="131" t="s">
        <v>2</v>
      </c>
      <c r="B3" s="131"/>
      <c r="C3" s="6"/>
      <c r="D3" s="7"/>
      <c r="E3" s="8" t="s">
        <v>3</v>
      </c>
      <c r="F3" s="6"/>
      <c r="G3" s="7"/>
      <c r="H3" s="7"/>
      <c r="I3" s="7"/>
      <c r="K3" s="3"/>
      <c r="L3" s="3"/>
      <c r="M3" s="3"/>
      <c r="N3" s="3"/>
    </row>
    <row r="4" spans="11:14" ht="4.5" customHeight="1">
      <c r="K4" s="3"/>
      <c r="L4" s="3"/>
      <c r="M4" s="3"/>
      <c r="N4" s="3"/>
    </row>
    <row r="5" spans="1:14" ht="18.75" customHeight="1">
      <c r="A5" s="9" t="s">
        <v>4</v>
      </c>
      <c r="B5" s="10"/>
      <c r="C5" s="10"/>
      <c r="D5" s="11" t="s">
        <v>185</v>
      </c>
      <c r="E5" s="109"/>
      <c r="F5" s="13"/>
      <c r="G5" s="134" t="s">
        <v>5</v>
      </c>
      <c r="H5" s="134"/>
      <c r="I5" s="14">
        <f>40*5</f>
        <v>200</v>
      </c>
      <c r="K5" s="3"/>
      <c r="L5" s="3"/>
      <c r="M5" s="3"/>
      <c r="N5" s="3"/>
    </row>
    <row r="6" spans="1:14" ht="13.5" customHeight="1">
      <c r="A6" s="106" t="s">
        <v>6</v>
      </c>
      <c r="B6" s="16"/>
      <c r="C6" s="17"/>
      <c r="D6" s="18" t="s">
        <v>189</v>
      </c>
      <c r="E6" s="19"/>
      <c r="F6" s="20"/>
      <c r="G6" s="134" t="s">
        <v>7</v>
      </c>
      <c r="H6" s="108" t="s">
        <v>8</v>
      </c>
      <c r="I6" s="22">
        <v>0.2</v>
      </c>
      <c r="K6" s="3"/>
      <c r="L6" s="3"/>
      <c r="M6" s="3"/>
      <c r="N6" s="3"/>
    </row>
    <row r="7" spans="1:14" ht="25.5" customHeight="1">
      <c r="A7" s="18" t="s">
        <v>9</v>
      </c>
      <c r="B7" s="23"/>
      <c r="C7" s="17"/>
      <c r="D7" s="18" t="s">
        <v>169</v>
      </c>
      <c r="E7" s="19"/>
      <c r="F7" s="20"/>
      <c r="G7" s="134"/>
      <c r="H7" s="108" t="s">
        <v>11</v>
      </c>
      <c r="I7" s="24">
        <v>0</v>
      </c>
      <c r="K7" s="3"/>
      <c r="L7" s="3"/>
      <c r="M7" s="3"/>
      <c r="N7" s="3"/>
    </row>
    <row r="8" spans="1:9" ht="21" customHeight="1">
      <c r="A8" s="18" t="s">
        <v>12</v>
      </c>
      <c r="B8" s="23"/>
      <c r="C8" s="17"/>
      <c r="D8" s="141" t="s">
        <v>170</v>
      </c>
      <c r="E8" s="142"/>
      <c r="F8" s="143"/>
      <c r="G8" s="134"/>
      <c r="H8" s="108" t="s">
        <v>14</v>
      </c>
      <c r="I8" s="22">
        <v>0.4</v>
      </c>
    </row>
    <row r="9" spans="1:9" ht="24.75" customHeight="1">
      <c r="A9" s="18" t="s">
        <v>15</v>
      </c>
      <c r="B9" s="23"/>
      <c r="C9" s="17"/>
      <c r="D9" s="11" t="s">
        <v>16</v>
      </c>
      <c r="E9" s="19"/>
      <c r="F9" s="20"/>
      <c r="G9" s="134"/>
      <c r="H9" s="108" t="s">
        <v>11</v>
      </c>
      <c r="I9" s="108">
        <v>1</v>
      </c>
    </row>
    <row r="10" spans="1:9" ht="20.25" customHeight="1">
      <c r="A10" s="135" t="s">
        <v>17</v>
      </c>
      <c r="B10" s="135"/>
      <c r="C10" s="135"/>
      <c r="D10" s="135"/>
      <c r="E10" s="135"/>
      <c r="F10" s="135"/>
      <c r="G10" s="108"/>
      <c r="H10" s="108">
        <v>220</v>
      </c>
      <c r="I10" s="25">
        <v>1203.4</v>
      </c>
    </row>
    <row r="11" spans="1:9" ht="23.25" customHeight="1">
      <c r="A11" s="136" t="s">
        <v>18</v>
      </c>
      <c r="B11" s="144"/>
      <c r="C11" s="144"/>
      <c r="D11" s="144"/>
      <c r="E11" s="144"/>
      <c r="F11" s="144"/>
      <c r="G11" s="108" t="s">
        <v>16</v>
      </c>
      <c r="H11" s="108" t="s">
        <v>19</v>
      </c>
      <c r="I11" s="26">
        <v>0.05</v>
      </c>
    </row>
    <row r="12" spans="1:9" ht="15" customHeight="1">
      <c r="A12" s="145" t="s">
        <v>161</v>
      </c>
      <c r="B12" s="146"/>
      <c r="C12" s="146"/>
      <c r="D12" s="146"/>
      <c r="E12" s="146"/>
      <c r="F12" s="146"/>
      <c r="G12" s="134" t="s">
        <v>21</v>
      </c>
      <c r="H12" s="108" t="s">
        <v>22</v>
      </c>
      <c r="I12" s="27">
        <v>4.3</v>
      </c>
    </row>
    <row r="13" spans="1:9" ht="11.25">
      <c r="A13" s="147"/>
      <c r="B13" s="148"/>
      <c r="C13" s="148"/>
      <c r="D13" s="148"/>
      <c r="E13" s="148"/>
      <c r="F13" s="148"/>
      <c r="G13" s="134"/>
      <c r="H13" s="108" t="s">
        <v>23</v>
      </c>
      <c r="I13" s="108">
        <v>22</v>
      </c>
    </row>
    <row r="14" spans="1:9" ht="11.25">
      <c r="A14" s="147"/>
      <c r="B14" s="148"/>
      <c r="C14" s="148"/>
      <c r="D14" s="148"/>
      <c r="E14" s="148"/>
      <c r="F14" s="148"/>
      <c r="G14" s="134"/>
      <c r="H14" s="108" t="s">
        <v>24</v>
      </c>
      <c r="I14" s="108">
        <v>2</v>
      </c>
    </row>
    <row r="15" spans="1:9" ht="11.25">
      <c r="A15" s="149"/>
      <c r="B15" s="150"/>
      <c r="C15" s="150"/>
      <c r="D15" s="150"/>
      <c r="E15" s="150"/>
      <c r="F15" s="150"/>
      <c r="G15" s="134"/>
      <c r="H15" s="108" t="s">
        <v>25</v>
      </c>
      <c r="I15" s="22">
        <v>0.03</v>
      </c>
    </row>
    <row r="16" spans="1:9" ht="11.25" customHeight="1">
      <c r="A16" s="135" t="s">
        <v>171</v>
      </c>
      <c r="B16" s="135"/>
      <c r="C16" s="135"/>
      <c r="D16" s="135"/>
      <c r="E16" s="135"/>
      <c r="F16" s="136"/>
      <c r="G16" s="134" t="s">
        <v>21</v>
      </c>
      <c r="H16" s="108" t="s">
        <v>27</v>
      </c>
      <c r="I16" s="27">
        <v>170.9</v>
      </c>
    </row>
    <row r="17" spans="1:9" ht="11.25" customHeight="1">
      <c r="A17" s="135"/>
      <c r="B17" s="135"/>
      <c r="C17" s="135"/>
      <c r="D17" s="135"/>
      <c r="E17" s="135"/>
      <c r="F17" s="136"/>
      <c r="G17" s="134"/>
      <c r="H17" s="108" t="s">
        <v>28</v>
      </c>
      <c r="I17" s="24">
        <v>1</v>
      </c>
    </row>
    <row r="18" spans="1:9" ht="11.25" customHeight="1">
      <c r="A18" s="135"/>
      <c r="B18" s="135"/>
      <c r="C18" s="135"/>
      <c r="D18" s="135"/>
      <c r="E18" s="135"/>
      <c r="F18" s="136"/>
      <c r="G18" s="134"/>
      <c r="H18" s="108" t="s">
        <v>29</v>
      </c>
      <c r="I18" s="24">
        <v>1</v>
      </c>
    </row>
    <row r="19" spans="1:9" ht="11.25">
      <c r="A19" s="135"/>
      <c r="B19" s="135"/>
      <c r="C19" s="135"/>
      <c r="D19" s="135"/>
      <c r="E19" s="135"/>
      <c r="F19" s="136"/>
      <c r="G19" s="134"/>
      <c r="H19" s="108" t="s">
        <v>25</v>
      </c>
      <c r="I19" s="28">
        <v>0.15</v>
      </c>
    </row>
    <row r="20" spans="1:9" ht="11.25">
      <c r="A20" s="135" t="s">
        <v>30</v>
      </c>
      <c r="B20" s="135"/>
      <c r="C20" s="135"/>
      <c r="D20" s="135"/>
      <c r="E20" s="135"/>
      <c r="F20" s="135"/>
      <c r="G20" s="108"/>
      <c r="H20" s="108" t="s">
        <v>19</v>
      </c>
      <c r="I20" s="28">
        <v>0.2</v>
      </c>
    </row>
    <row r="21" ht="4.5" customHeight="1"/>
    <row r="22" spans="1:9" ht="17.25" customHeight="1">
      <c r="A22" s="137" t="s">
        <v>31</v>
      </c>
      <c r="B22" s="137"/>
      <c r="C22" s="137"/>
      <c r="D22" s="137"/>
      <c r="E22" s="137"/>
      <c r="F22" s="137"/>
      <c r="G22" s="137"/>
      <c r="H22" s="137"/>
      <c r="I22" s="137"/>
    </row>
    <row r="23" spans="1:9" ht="45">
      <c r="A23" s="29" t="s">
        <v>32</v>
      </c>
      <c r="B23" s="138" t="s">
        <v>33</v>
      </c>
      <c r="C23" s="139"/>
      <c r="D23" s="139"/>
      <c r="E23" s="139"/>
      <c r="F23" s="139"/>
      <c r="G23" s="140"/>
      <c r="H23" s="29" t="s">
        <v>34</v>
      </c>
      <c r="I23" s="29" t="s">
        <v>35</v>
      </c>
    </row>
    <row r="24" spans="1:9" ht="15" customHeight="1">
      <c r="A24" s="102">
        <v>1</v>
      </c>
      <c r="B24" s="141" t="s">
        <v>36</v>
      </c>
      <c r="C24" s="142"/>
      <c r="D24" s="142"/>
      <c r="E24" s="142"/>
      <c r="F24" s="142"/>
      <c r="G24" s="143"/>
      <c r="H24" s="31">
        <f aca="true" t="shared" si="0" ref="H24:H29">I24/$I$30</f>
        <v>0.6944444444444444</v>
      </c>
      <c r="I24" s="32">
        <f>I10/H10*I5</f>
        <v>1094.0000000000002</v>
      </c>
    </row>
    <row r="25" spans="1:10" ht="15" customHeight="1">
      <c r="A25" s="102">
        <v>2</v>
      </c>
      <c r="B25" s="141" t="s">
        <v>193</v>
      </c>
      <c r="C25" s="142"/>
      <c r="D25" s="142"/>
      <c r="E25" s="142"/>
      <c r="F25" s="142"/>
      <c r="G25" s="143"/>
      <c r="H25" s="31">
        <f t="shared" si="0"/>
        <v>0</v>
      </c>
      <c r="I25" s="104">
        <v>0</v>
      </c>
      <c r="J25" s="34"/>
    </row>
    <row r="26" spans="1:9" ht="15" customHeight="1">
      <c r="A26" s="102">
        <v>3</v>
      </c>
      <c r="B26" s="141" t="s">
        <v>192</v>
      </c>
      <c r="C26" s="142"/>
      <c r="D26" s="142"/>
      <c r="E26" s="142"/>
      <c r="F26" s="142"/>
      <c r="G26" s="143"/>
      <c r="H26" s="31">
        <f t="shared" si="0"/>
        <v>0</v>
      </c>
      <c r="I26" s="32">
        <v>0</v>
      </c>
    </row>
    <row r="27" spans="1:9" ht="15" customHeight="1">
      <c r="A27" s="154">
        <v>4</v>
      </c>
      <c r="B27" s="156" t="s">
        <v>191</v>
      </c>
      <c r="C27" s="156"/>
      <c r="D27" s="156"/>
      <c r="E27" s="156"/>
      <c r="F27" s="156"/>
      <c r="G27" s="156"/>
      <c r="H27" s="31">
        <f t="shared" si="0"/>
        <v>0</v>
      </c>
      <c r="I27" s="32">
        <f>I6*I7*I10</f>
        <v>0</v>
      </c>
    </row>
    <row r="28" spans="1:9" ht="15" customHeight="1">
      <c r="A28" s="155"/>
      <c r="B28" s="157" t="s">
        <v>190</v>
      </c>
      <c r="C28" s="158"/>
      <c r="D28" s="158"/>
      <c r="E28" s="158"/>
      <c r="F28" s="158"/>
      <c r="G28" s="159"/>
      <c r="H28" s="31">
        <f t="shared" si="0"/>
        <v>0.3055555555555555</v>
      </c>
      <c r="I28" s="32">
        <f>(I8*I10*I9)</f>
        <v>481.36000000000007</v>
      </c>
    </row>
    <row r="29" spans="1:9" ht="15" customHeight="1">
      <c r="A29" s="102">
        <v>5</v>
      </c>
      <c r="B29" s="141" t="s">
        <v>30</v>
      </c>
      <c r="C29" s="142"/>
      <c r="D29" s="142"/>
      <c r="E29" s="142"/>
      <c r="F29" s="142"/>
      <c r="G29" s="143"/>
      <c r="H29" s="31">
        <f t="shared" si="0"/>
        <v>0</v>
      </c>
      <c r="I29" s="32">
        <v>0</v>
      </c>
    </row>
    <row r="30" spans="1:10" s="38" customFormat="1" ht="15" customHeight="1">
      <c r="A30" s="151" t="s">
        <v>37</v>
      </c>
      <c r="B30" s="152"/>
      <c r="C30" s="152"/>
      <c r="D30" s="152"/>
      <c r="E30" s="152"/>
      <c r="F30" s="152"/>
      <c r="G30" s="153"/>
      <c r="H30" s="35">
        <f>SUM(H24:H29)</f>
        <v>1</v>
      </c>
      <c r="I30" s="103">
        <f>SUM(I24:I29)</f>
        <v>1575.3600000000004</v>
      </c>
      <c r="J30" s="37"/>
    </row>
    <row r="31" ht="4.5" customHeight="1"/>
    <row r="32" spans="1:9" ht="33.75" customHeight="1">
      <c r="A32" s="29" t="s">
        <v>38</v>
      </c>
      <c r="B32" s="138" t="s">
        <v>39</v>
      </c>
      <c r="C32" s="139"/>
      <c r="D32" s="139"/>
      <c r="E32" s="139"/>
      <c r="F32" s="139"/>
      <c r="G32" s="140"/>
      <c r="H32" s="29" t="s">
        <v>34</v>
      </c>
      <c r="I32" s="29" t="s">
        <v>35</v>
      </c>
    </row>
    <row r="33" spans="1:9" ht="15" customHeight="1">
      <c r="A33" s="102">
        <v>1</v>
      </c>
      <c r="B33" s="141" t="s">
        <v>40</v>
      </c>
      <c r="C33" s="142"/>
      <c r="D33" s="142"/>
      <c r="E33" s="142"/>
      <c r="F33" s="142"/>
      <c r="G33" s="143"/>
      <c r="H33" s="31">
        <v>0.2</v>
      </c>
      <c r="I33" s="32">
        <f aca="true" t="shared" si="1" ref="I33:I40">$I$30*H33</f>
        <v>315.0720000000001</v>
      </c>
    </row>
    <row r="34" spans="1:9" ht="15" customHeight="1">
      <c r="A34" s="102">
        <v>2</v>
      </c>
      <c r="B34" s="141" t="s">
        <v>41</v>
      </c>
      <c r="C34" s="142"/>
      <c r="D34" s="142"/>
      <c r="E34" s="142"/>
      <c r="F34" s="142"/>
      <c r="G34" s="143"/>
      <c r="H34" s="31">
        <v>0.015</v>
      </c>
      <c r="I34" s="32">
        <f t="shared" si="1"/>
        <v>23.630400000000005</v>
      </c>
    </row>
    <row r="35" spans="1:9" ht="15" customHeight="1">
      <c r="A35" s="102">
        <v>3</v>
      </c>
      <c r="B35" s="141" t="s">
        <v>42</v>
      </c>
      <c r="C35" s="142"/>
      <c r="D35" s="142"/>
      <c r="E35" s="142"/>
      <c r="F35" s="142"/>
      <c r="G35" s="143"/>
      <c r="H35" s="31">
        <v>0.01</v>
      </c>
      <c r="I35" s="32">
        <f t="shared" si="1"/>
        <v>15.753600000000004</v>
      </c>
    </row>
    <row r="36" spans="1:9" ht="15" customHeight="1">
      <c r="A36" s="102">
        <v>4</v>
      </c>
      <c r="B36" s="141" t="s">
        <v>43</v>
      </c>
      <c r="C36" s="142"/>
      <c r="D36" s="142"/>
      <c r="E36" s="142"/>
      <c r="F36" s="142"/>
      <c r="G36" s="143"/>
      <c r="H36" s="31">
        <v>0.002</v>
      </c>
      <c r="I36" s="32">
        <f t="shared" si="1"/>
        <v>3.1507200000000006</v>
      </c>
    </row>
    <row r="37" spans="1:9" ht="15" customHeight="1">
      <c r="A37" s="102">
        <v>5</v>
      </c>
      <c r="B37" s="141" t="s">
        <v>44</v>
      </c>
      <c r="C37" s="142"/>
      <c r="D37" s="142"/>
      <c r="E37" s="142"/>
      <c r="F37" s="142"/>
      <c r="G37" s="143"/>
      <c r="H37" s="31">
        <v>0.025</v>
      </c>
      <c r="I37" s="32">
        <f t="shared" si="1"/>
        <v>39.384000000000015</v>
      </c>
    </row>
    <row r="38" spans="1:9" ht="15" customHeight="1">
      <c r="A38" s="102">
        <v>6</v>
      </c>
      <c r="B38" s="141" t="s">
        <v>45</v>
      </c>
      <c r="C38" s="142"/>
      <c r="D38" s="142"/>
      <c r="E38" s="142"/>
      <c r="F38" s="142"/>
      <c r="G38" s="143"/>
      <c r="H38" s="31">
        <v>0.08</v>
      </c>
      <c r="I38" s="32">
        <f t="shared" si="1"/>
        <v>126.02880000000003</v>
      </c>
    </row>
    <row r="39" spans="1:9" ht="15" customHeight="1">
      <c r="A39" s="102">
        <v>7</v>
      </c>
      <c r="B39" s="141" t="s">
        <v>46</v>
      </c>
      <c r="C39" s="142"/>
      <c r="D39" s="142"/>
      <c r="E39" s="142"/>
      <c r="F39" s="142"/>
      <c r="G39" s="143"/>
      <c r="H39" s="31">
        <v>0.03</v>
      </c>
      <c r="I39" s="32">
        <f t="shared" si="1"/>
        <v>47.26080000000001</v>
      </c>
    </row>
    <row r="40" spans="1:9" ht="15" customHeight="1">
      <c r="A40" s="102">
        <v>8</v>
      </c>
      <c r="B40" s="141" t="s">
        <v>47</v>
      </c>
      <c r="C40" s="142"/>
      <c r="D40" s="142"/>
      <c r="E40" s="142"/>
      <c r="F40" s="142"/>
      <c r="G40" s="143"/>
      <c r="H40" s="31">
        <v>0.006</v>
      </c>
      <c r="I40" s="32">
        <f t="shared" si="1"/>
        <v>9.452160000000003</v>
      </c>
    </row>
    <row r="41" spans="1:10" s="38" customFormat="1" ht="15" customHeight="1">
      <c r="A41" s="151" t="s">
        <v>48</v>
      </c>
      <c r="B41" s="152"/>
      <c r="C41" s="152"/>
      <c r="D41" s="152"/>
      <c r="E41" s="152"/>
      <c r="F41" s="152"/>
      <c r="G41" s="153"/>
      <c r="H41" s="35">
        <f>SUM(H33:H40)</f>
        <v>0.3680000000000001</v>
      </c>
      <c r="I41" s="103">
        <f>I33+I34+I35+I36+I37+I38+I39+I40</f>
        <v>579.7324800000002</v>
      </c>
      <c r="J41" s="37"/>
    </row>
    <row r="42" spans="1:9" ht="15" customHeight="1">
      <c r="A42" s="161" t="s">
        <v>49</v>
      </c>
      <c r="B42" s="161"/>
      <c r="C42" s="161"/>
      <c r="D42" s="161"/>
      <c r="E42" s="161"/>
      <c r="F42" s="161"/>
      <c r="G42" s="161"/>
      <c r="H42" s="161"/>
      <c r="I42" s="161"/>
    </row>
    <row r="43" spans="1:16" ht="30.75" customHeight="1">
      <c r="A43" s="160" t="s">
        <v>178</v>
      </c>
      <c r="B43" s="160"/>
      <c r="C43" s="160"/>
      <c r="D43" s="160"/>
      <c r="E43" s="160"/>
      <c r="F43" s="160"/>
      <c r="G43" s="160"/>
      <c r="H43" s="160"/>
      <c r="I43" s="160"/>
      <c r="J43"/>
      <c r="K43"/>
      <c r="L43"/>
      <c r="M43"/>
      <c r="N43"/>
      <c r="O43"/>
      <c r="P43"/>
    </row>
    <row r="44" spans="1:9" ht="33.75" customHeight="1">
      <c r="A44" s="29" t="s">
        <v>50</v>
      </c>
      <c r="B44" s="138" t="s">
        <v>51</v>
      </c>
      <c r="C44" s="139"/>
      <c r="D44" s="139"/>
      <c r="E44" s="139"/>
      <c r="F44" s="139"/>
      <c r="G44" s="140"/>
      <c r="H44" s="29" t="s">
        <v>34</v>
      </c>
      <c r="I44" s="29" t="s">
        <v>35</v>
      </c>
    </row>
    <row r="45" spans="1:9" ht="13.5" customHeight="1">
      <c r="A45" s="102">
        <v>1</v>
      </c>
      <c r="B45" s="141" t="s">
        <v>52</v>
      </c>
      <c r="C45" s="142"/>
      <c r="D45" s="142"/>
      <c r="E45" s="142"/>
      <c r="F45" s="142"/>
      <c r="G45" s="143"/>
      <c r="H45" s="31">
        <v>0.1111</v>
      </c>
      <c r="I45" s="32">
        <f>$I$30*H45</f>
        <v>175.02249600000005</v>
      </c>
    </row>
    <row r="46" spans="1:9" ht="13.5" customHeight="1">
      <c r="A46" s="102">
        <v>2</v>
      </c>
      <c r="B46" s="141" t="s">
        <v>53</v>
      </c>
      <c r="C46" s="142"/>
      <c r="D46" s="142"/>
      <c r="E46" s="142"/>
      <c r="F46" s="142"/>
      <c r="G46" s="143"/>
      <c r="H46" s="31">
        <v>0.02047</v>
      </c>
      <c r="I46" s="32">
        <f aca="true" t="shared" si="2" ref="I46:I51">$I$30*H46</f>
        <v>32.2476192</v>
      </c>
    </row>
    <row r="47" spans="1:9" ht="13.5" customHeight="1">
      <c r="A47" s="102">
        <v>3</v>
      </c>
      <c r="B47" s="141" t="s">
        <v>54</v>
      </c>
      <c r="C47" s="142"/>
      <c r="D47" s="142"/>
      <c r="E47" s="142"/>
      <c r="F47" s="142"/>
      <c r="G47" s="143"/>
      <c r="H47" s="31">
        <v>0.012123</v>
      </c>
      <c r="I47" s="32">
        <f t="shared" si="2"/>
        <v>19.098089280000003</v>
      </c>
    </row>
    <row r="48" spans="1:9" ht="13.5" customHeight="1">
      <c r="A48" s="102">
        <v>4</v>
      </c>
      <c r="B48" s="141" t="s">
        <v>55</v>
      </c>
      <c r="C48" s="142"/>
      <c r="D48" s="142"/>
      <c r="E48" s="142"/>
      <c r="F48" s="142"/>
      <c r="G48" s="143"/>
      <c r="H48" s="31">
        <v>0.011436</v>
      </c>
      <c r="I48" s="32">
        <f>$I$30*H48</f>
        <v>18.015816960000006</v>
      </c>
    </row>
    <row r="49" spans="1:9" ht="13.5" customHeight="1">
      <c r="A49" s="102">
        <v>5</v>
      </c>
      <c r="B49" s="141" t="s">
        <v>56</v>
      </c>
      <c r="C49" s="142"/>
      <c r="D49" s="142"/>
      <c r="E49" s="142"/>
      <c r="F49" s="142"/>
      <c r="G49" s="143"/>
      <c r="H49" s="31">
        <v>0.000174</v>
      </c>
      <c r="I49" s="32">
        <f t="shared" si="2"/>
        <v>0.2741126400000001</v>
      </c>
    </row>
    <row r="50" spans="1:9" ht="13.5" customHeight="1">
      <c r="A50" s="102">
        <v>6</v>
      </c>
      <c r="B50" s="141" t="s">
        <v>57</v>
      </c>
      <c r="C50" s="142"/>
      <c r="D50" s="142"/>
      <c r="E50" s="142"/>
      <c r="F50" s="142"/>
      <c r="G50" s="143"/>
      <c r="H50" s="31">
        <v>0.000442</v>
      </c>
      <c r="I50" s="32">
        <f t="shared" si="2"/>
        <v>0.6963091200000002</v>
      </c>
    </row>
    <row r="51" spans="1:9" ht="13.5" customHeight="1">
      <c r="A51" s="102">
        <v>7</v>
      </c>
      <c r="B51" s="141" t="s">
        <v>58</v>
      </c>
      <c r="C51" s="142"/>
      <c r="D51" s="142"/>
      <c r="E51" s="142"/>
      <c r="F51" s="142"/>
      <c r="G51" s="143"/>
      <c r="H51" s="31">
        <v>0.000185</v>
      </c>
      <c r="I51" s="32">
        <f t="shared" si="2"/>
        <v>0.2914416000000001</v>
      </c>
    </row>
    <row r="52" spans="1:9" ht="13.5" customHeight="1">
      <c r="A52" s="102">
        <v>8</v>
      </c>
      <c r="B52" s="141" t="s">
        <v>59</v>
      </c>
      <c r="C52" s="142"/>
      <c r="D52" s="142"/>
      <c r="E52" s="142"/>
      <c r="F52" s="142"/>
      <c r="G52" s="143"/>
      <c r="H52" s="31">
        <v>0.09079</v>
      </c>
      <c r="I52" s="32">
        <f>$I$30*H52</f>
        <v>143.02693440000002</v>
      </c>
    </row>
    <row r="53" spans="1:10" s="38" customFormat="1" ht="13.5" customHeight="1">
      <c r="A53" s="151" t="s">
        <v>60</v>
      </c>
      <c r="B53" s="152"/>
      <c r="C53" s="152"/>
      <c r="D53" s="152"/>
      <c r="E53" s="152"/>
      <c r="F53" s="152"/>
      <c r="G53" s="153"/>
      <c r="H53" s="35">
        <f>SUM(H45:H52)</f>
        <v>0.24672</v>
      </c>
      <c r="I53" s="103">
        <f>I45+I46+I47+I48+I49+I50+I51+I52</f>
        <v>388.67281920000005</v>
      </c>
      <c r="J53" s="37"/>
    </row>
    <row r="54" spans="1:9" ht="10.5" customHeight="1">
      <c r="A54" s="39" t="s">
        <v>61</v>
      </c>
      <c r="B54" s="163" t="s">
        <v>62</v>
      </c>
      <c r="C54" s="163"/>
      <c r="D54" s="163"/>
      <c r="E54" s="163"/>
      <c r="F54" s="163"/>
      <c r="G54" s="163"/>
      <c r="H54" s="163"/>
      <c r="I54" s="163"/>
    </row>
    <row r="55" spans="1:9" ht="9" customHeight="1">
      <c r="A55" s="39" t="s">
        <v>63</v>
      </c>
      <c r="B55" s="162" t="s">
        <v>64</v>
      </c>
      <c r="C55" s="162"/>
      <c r="D55" s="162"/>
      <c r="E55" s="162"/>
      <c r="F55" s="162"/>
      <c r="G55" s="162"/>
      <c r="H55" s="162"/>
      <c r="I55" s="162"/>
    </row>
    <row r="56" spans="1:9" ht="33.75" customHeight="1">
      <c r="A56" s="29" t="s">
        <v>65</v>
      </c>
      <c r="B56" s="138" t="s">
        <v>66</v>
      </c>
      <c r="C56" s="139"/>
      <c r="D56" s="139"/>
      <c r="E56" s="139"/>
      <c r="F56" s="139"/>
      <c r="G56" s="140"/>
      <c r="H56" s="29" t="s">
        <v>34</v>
      </c>
      <c r="I56" s="29" t="s">
        <v>35</v>
      </c>
    </row>
    <row r="57" spans="1:9" ht="15" customHeight="1">
      <c r="A57" s="102">
        <v>1</v>
      </c>
      <c r="B57" s="141" t="s">
        <v>67</v>
      </c>
      <c r="C57" s="142"/>
      <c r="D57" s="142"/>
      <c r="E57" s="142"/>
      <c r="F57" s="142"/>
      <c r="G57" s="143"/>
      <c r="H57" s="31">
        <v>0.023627</v>
      </c>
      <c r="I57" s="32">
        <f>$I$30*H57</f>
        <v>37.22103072000001</v>
      </c>
    </row>
    <row r="58" spans="1:9" ht="15" customHeight="1">
      <c r="A58" s="102">
        <v>2</v>
      </c>
      <c r="B58" s="141" t="s">
        <v>68</v>
      </c>
      <c r="C58" s="142"/>
      <c r="D58" s="142"/>
      <c r="E58" s="142"/>
      <c r="F58" s="142"/>
      <c r="G58" s="143"/>
      <c r="H58" s="31">
        <v>0.001717</v>
      </c>
      <c r="I58" s="32">
        <f>$I$30*H58</f>
        <v>2.704893120000001</v>
      </c>
    </row>
    <row r="59" spans="1:9" ht="15" customHeight="1">
      <c r="A59" s="102">
        <v>3</v>
      </c>
      <c r="B59" s="141" t="s">
        <v>69</v>
      </c>
      <c r="C59" s="142"/>
      <c r="D59" s="142"/>
      <c r="E59" s="142"/>
      <c r="F59" s="142"/>
      <c r="G59" s="143"/>
      <c r="H59" s="31">
        <v>0.011813</v>
      </c>
      <c r="I59" s="32">
        <f>$I$30*H59</f>
        <v>18.609727680000006</v>
      </c>
    </row>
    <row r="60" spans="1:10" s="38" customFormat="1" ht="15" customHeight="1">
      <c r="A60" s="151" t="s">
        <v>70</v>
      </c>
      <c r="B60" s="152"/>
      <c r="C60" s="152"/>
      <c r="D60" s="152"/>
      <c r="E60" s="152"/>
      <c r="F60" s="152"/>
      <c r="G60" s="153"/>
      <c r="H60" s="35">
        <f>SUM(H57:H59)</f>
        <v>0.037156999999999996</v>
      </c>
      <c r="I60" s="103">
        <f>I57+I58+I59</f>
        <v>58.535651520000016</v>
      </c>
      <c r="J60" s="37"/>
    </row>
    <row r="61" ht="4.5" customHeight="1"/>
    <row r="62" spans="1:9" ht="45">
      <c r="A62" s="29" t="s">
        <v>71</v>
      </c>
      <c r="B62" s="138" t="s">
        <v>72</v>
      </c>
      <c r="C62" s="139"/>
      <c r="D62" s="139"/>
      <c r="E62" s="139"/>
      <c r="F62" s="139"/>
      <c r="G62" s="140"/>
      <c r="H62" s="29" t="s">
        <v>34</v>
      </c>
      <c r="I62" s="29" t="s">
        <v>35</v>
      </c>
    </row>
    <row r="63" spans="1:9" ht="15" customHeight="1">
      <c r="A63" s="102">
        <v>1</v>
      </c>
      <c r="B63" s="141" t="s">
        <v>73</v>
      </c>
      <c r="C63" s="142"/>
      <c r="D63" s="142"/>
      <c r="E63" s="142"/>
      <c r="F63" s="142"/>
      <c r="G63" s="143"/>
      <c r="H63" s="31">
        <f>(H41*H53)</f>
        <v>0.09079296000000002</v>
      </c>
      <c r="I63" s="32">
        <f>$I$30*H63</f>
        <v>143.03159746560007</v>
      </c>
    </row>
    <row r="64" spans="1:11" s="38" customFormat="1" ht="15" customHeight="1">
      <c r="A64" s="151" t="s">
        <v>74</v>
      </c>
      <c r="B64" s="152"/>
      <c r="C64" s="152"/>
      <c r="D64" s="152"/>
      <c r="E64" s="152"/>
      <c r="F64" s="152"/>
      <c r="G64" s="153"/>
      <c r="H64" s="35">
        <f>SUM(H63:H63)</f>
        <v>0.09079296000000002</v>
      </c>
      <c r="I64" s="103">
        <f>I63</f>
        <v>143.03159746560007</v>
      </c>
      <c r="J64" s="37"/>
      <c r="K64" s="40"/>
    </row>
    <row r="65" ht="4.5" customHeight="1">
      <c r="J65" s="41"/>
    </row>
    <row r="66" spans="1:10" s="38" customFormat="1" ht="12">
      <c r="A66" s="166" t="s">
        <v>75</v>
      </c>
      <c r="B66" s="166"/>
      <c r="C66" s="166"/>
      <c r="D66" s="166"/>
      <c r="E66" s="166"/>
      <c r="F66" s="166"/>
      <c r="G66" s="166"/>
      <c r="H66" s="42">
        <f>H41+H53+H60+H64</f>
        <v>0.7426699600000002</v>
      </c>
      <c r="I66" s="43">
        <f>I41+I53+I60+I64</f>
        <v>1169.9725481856003</v>
      </c>
      <c r="J66" s="37"/>
    </row>
    <row r="67" ht="4.5" customHeight="1"/>
    <row r="68" spans="1:9" ht="45">
      <c r="A68" s="29" t="s">
        <v>76</v>
      </c>
      <c r="B68" s="138" t="s">
        <v>77</v>
      </c>
      <c r="C68" s="139"/>
      <c r="D68" s="139"/>
      <c r="E68" s="139"/>
      <c r="F68" s="139"/>
      <c r="G68" s="140"/>
      <c r="H68" s="29" t="s">
        <v>34</v>
      </c>
      <c r="I68" s="29" t="s">
        <v>35</v>
      </c>
    </row>
    <row r="69" spans="1:9" ht="15" customHeight="1">
      <c r="A69" s="110">
        <v>1</v>
      </c>
      <c r="B69" s="141" t="s">
        <v>182</v>
      </c>
      <c r="C69" s="142"/>
      <c r="D69" s="142"/>
      <c r="E69" s="142"/>
      <c r="F69" s="142"/>
      <c r="G69" s="143"/>
      <c r="H69" s="31">
        <f>I69/$I$30</f>
        <v>0.09221066930733292</v>
      </c>
      <c r="I69" s="32">
        <f>I80</f>
        <v>145.26500000000001</v>
      </c>
    </row>
    <row r="70" spans="1:9" ht="15" customHeight="1">
      <c r="A70" s="110">
        <v>2</v>
      </c>
      <c r="B70" s="141" t="s">
        <v>181</v>
      </c>
      <c r="C70" s="142"/>
      <c r="D70" s="142"/>
      <c r="E70" s="142"/>
      <c r="F70" s="142"/>
      <c r="G70" s="143"/>
      <c r="H70" s="31">
        <f>I70/$I$30</f>
        <v>0.09926619947186673</v>
      </c>
      <c r="I70" s="32">
        <f>I76</f>
        <v>156.38</v>
      </c>
    </row>
    <row r="71" spans="1:9" ht="15" customHeight="1">
      <c r="A71" s="102">
        <v>3</v>
      </c>
      <c r="B71" s="141" t="s">
        <v>78</v>
      </c>
      <c r="C71" s="142"/>
      <c r="D71" s="142"/>
      <c r="E71" s="142"/>
      <c r="F71" s="142"/>
      <c r="G71" s="143"/>
      <c r="H71" s="31">
        <f>I71/$I$30</f>
        <v>0</v>
      </c>
      <c r="I71" s="32">
        <v>0</v>
      </c>
    </row>
    <row r="72" spans="1:10" ht="15" customHeight="1">
      <c r="A72" s="151" t="s">
        <v>79</v>
      </c>
      <c r="B72" s="152"/>
      <c r="C72" s="152"/>
      <c r="D72" s="152"/>
      <c r="E72" s="152"/>
      <c r="F72" s="152"/>
      <c r="G72" s="153"/>
      <c r="H72" s="35">
        <f>H69+H70+H71</f>
        <v>0.19147686877919964</v>
      </c>
      <c r="I72" s="103">
        <f>SUM(I69:I71)</f>
        <v>301.645</v>
      </c>
      <c r="J72" s="34"/>
    </row>
    <row r="73" spans="1:9" ht="4.5" customHeight="1">
      <c r="A73" s="45"/>
      <c r="B73" s="45"/>
      <c r="C73" s="45"/>
      <c r="D73" s="45"/>
      <c r="E73" s="45"/>
      <c r="F73" s="45"/>
      <c r="G73" s="45"/>
      <c r="H73" s="46"/>
      <c r="I73" s="47"/>
    </row>
    <row r="74" spans="1:9" ht="15" customHeight="1">
      <c r="A74" s="164" t="s">
        <v>80</v>
      </c>
      <c r="B74" s="164"/>
      <c r="C74" s="164"/>
      <c r="D74" s="164"/>
      <c r="E74" s="164"/>
      <c r="F74" s="164"/>
      <c r="G74" s="164"/>
      <c r="H74" s="164"/>
      <c r="I74" s="164"/>
    </row>
    <row r="75" spans="1:9" ht="24" customHeight="1">
      <c r="A75" s="135" t="s">
        <v>81</v>
      </c>
      <c r="B75" s="135"/>
      <c r="C75" s="102" t="s">
        <v>82</v>
      </c>
      <c r="D75" s="102" t="s">
        <v>83</v>
      </c>
      <c r="E75" s="102" t="s">
        <v>84</v>
      </c>
      <c r="F75" s="102" t="s">
        <v>85</v>
      </c>
      <c r="G75" s="102" t="s">
        <v>86</v>
      </c>
      <c r="H75" s="31" t="s">
        <v>87</v>
      </c>
      <c r="I75" s="32" t="s">
        <v>88</v>
      </c>
    </row>
    <row r="76" spans="1:9" ht="15" customHeight="1">
      <c r="A76" s="165">
        <f>I12</f>
        <v>4.3</v>
      </c>
      <c r="B76" s="135"/>
      <c r="C76" s="102">
        <f>I13</f>
        <v>22</v>
      </c>
      <c r="D76" s="102">
        <f>I14</f>
        <v>2</v>
      </c>
      <c r="E76" s="107">
        <f>A76*C76*D76</f>
        <v>189.2</v>
      </c>
      <c r="F76" s="32">
        <f>I24</f>
        <v>1094.0000000000002</v>
      </c>
      <c r="G76" s="49">
        <f>I15</f>
        <v>0.03</v>
      </c>
      <c r="H76" s="107">
        <f>F76*G76</f>
        <v>32.82000000000001</v>
      </c>
      <c r="I76" s="32">
        <f>IF((E76-H76)&lt;0,0,E76-H76)</f>
        <v>156.38</v>
      </c>
    </row>
    <row r="77" spans="1:9" ht="4.5" customHeight="1">
      <c r="A77" s="50"/>
      <c r="B77" s="50"/>
      <c r="C77" s="50"/>
      <c r="D77" s="50"/>
      <c r="E77" s="51"/>
      <c r="F77" s="51"/>
      <c r="G77" s="52"/>
      <c r="H77" s="51"/>
      <c r="I77" s="53"/>
    </row>
    <row r="78" spans="1:9" ht="15" customHeight="1">
      <c r="A78" s="164" t="s">
        <v>89</v>
      </c>
      <c r="B78" s="164"/>
      <c r="C78" s="164"/>
      <c r="D78" s="164"/>
      <c r="E78" s="164"/>
      <c r="F78" s="164"/>
      <c r="G78" s="164"/>
      <c r="H78" s="164"/>
      <c r="I78" s="164"/>
    </row>
    <row r="79" spans="1:9" ht="23.25" customHeight="1">
      <c r="A79" s="135" t="s">
        <v>90</v>
      </c>
      <c r="B79" s="135"/>
      <c r="C79" s="102" t="s">
        <v>91</v>
      </c>
      <c r="D79" s="102" t="s">
        <v>92</v>
      </c>
      <c r="E79" s="102" t="s">
        <v>84</v>
      </c>
      <c r="F79" s="102" t="s">
        <v>85</v>
      </c>
      <c r="G79" s="102" t="s">
        <v>86</v>
      </c>
      <c r="H79" s="31" t="str">
        <f>H75</f>
        <v>Valor desconto</v>
      </c>
      <c r="I79" s="32" t="s">
        <v>88</v>
      </c>
    </row>
    <row r="80" spans="1:9" ht="15" customHeight="1">
      <c r="A80" s="173">
        <f>I16</f>
        <v>170.9</v>
      </c>
      <c r="B80" s="173"/>
      <c r="C80" s="54">
        <f>I17</f>
        <v>1</v>
      </c>
      <c r="D80" s="102">
        <f>I18</f>
        <v>1</v>
      </c>
      <c r="E80" s="107">
        <f>A80*C80*D80</f>
        <v>170.9</v>
      </c>
      <c r="F80" s="107">
        <f>E80</f>
        <v>170.9</v>
      </c>
      <c r="G80" s="101">
        <f>I19</f>
        <v>0.15</v>
      </c>
      <c r="H80" s="107">
        <f>F80*G80</f>
        <v>25.635</v>
      </c>
      <c r="I80" s="32">
        <f>IF((E80-H80)&lt;0,0,E80-H80)</f>
        <v>145.26500000000001</v>
      </c>
    </row>
    <row r="81" ht="4.5" customHeight="1"/>
    <row r="82" spans="1:12" ht="12" customHeight="1">
      <c r="A82" s="174" t="s">
        <v>93</v>
      </c>
      <c r="B82" s="174"/>
      <c r="C82" s="174"/>
      <c r="D82" s="174"/>
      <c r="E82" s="174"/>
      <c r="F82" s="174"/>
      <c r="G82" s="174"/>
      <c r="H82" s="56">
        <f>H30+H66+H72</f>
        <v>1.9341468287791999</v>
      </c>
      <c r="I82" s="57">
        <f>I30+I66+I72</f>
        <v>3046.977548185601</v>
      </c>
      <c r="J82" s="34"/>
      <c r="L82" s="34"/>
    </row>
    <row r="83" spans="1:12" s="62" customFormat="1" ht="4.5" customHeight="1">
      <c r="A83" s="58"/>
      <c r="B83" s="58"/>
      <c r="C83" s="58"/>
      <c r="D83" s="58"/>
      <c r="E83" s="58"/>
      <c r="F83" s="58"/>
      <c r="G83" s="58"/>
      <c r="H83" s="59"/>
      <c r="I83" s="60"/>
      <c r="J83" s="61"/>
      <c r="L83" s="61"/>
    </row>
    <row r="84" spans="1:9" ht="11.25">
      <c r="A84" s="137" t="s">
        <v>94</v>
      </c>
      <c r="B84" s="137"/>
      <c r="C84" s="137"/>
      <c r="D84" s="137"/>
      <c r="E84" s="137"/>
      <c r="F84" s="137"/>
      <c r="G84" s="137"/>
      <c r="H84" s="137"/>
      <c r="I84" s="137"/>
    </row>
    <row r="85" spans="1:9" ht="45">
      <c r="A85" s="29" t="s">
        <v>32</v>
      </c>
      <c r="B85" s="138" t="s">
        <v>95</v>
      </c>
      <c r="C85" s="139"/>
      <c r="D85" s="139"/>
      <c r="E85" s="139"/>
      <c r="F85" s="139"/>
      <c r="G85" s="140"/>
      <c r="H85" s="29" t="s">
        <v>34</v>
      </c>
      <c r="I85" s="29" t="s">
        <v>35</v>
      </c>
    </row>
    <row r="86" spans="1:19" ht="15" customHeight="1">
      <c r="A86" s="102">
        <v>1</v>
      </c>
      <c r="B86" s="141" t="s">
        <v>96</v>
      </c>
      <c r="C86" s="142"/>
      <c r="D86" s="142"/>
      <c r="E86" s="142"/>
      <c r="F86" s="142"/>
      <c r="G86" s="143"/>
      <c r="H86" s="31">
        <f aca="true" t="shared" si="3" ref="H86:H91">I86/$I$97</f>
        <v>0</v>
      </c>
      <c r="I86" s="32">
        <v>0</v>
      </c>
      <c r="K86"/>
      <c r="L86"/>
      <c r="M86"/>
      <c r="N86"/>
      <c r="O86"/>
      <c r="P86"/>
      <c r="Q86"/>
      <c r="R86"/>
      <c r="S86"/>
    </row>
    <row r="87" spans="1:19" ht="15" customHeight="1">
      <c r="A87" s="102">
        <v>2</v>
      </c>
      <c r="B87" s="167" t="s">
        <v>97</v>
      </c>
      <c r="C87" s="168"/>
      <c r="D87" s="168"/>
      <c r="E87" s="168"/>
      <c r="F87" s="168"/>
      <c r="G87" s="169"/>
      <c r="H87" s="31">
        <f t="shared" si="3"/>
        <v>0</v>
      </c>
      <c r="I87" s="32">
        <v>0</v>
      </c>
      <c r="K87"/>
      <c r="L87"/>
      <c r="M87"/>
      <c r="N87"/>
      <c r="O87"/>
      <c r="P87"/>
      <c r="Q87"/>
      <c r="R87"/>
      <c r="S87"/>
    </row>
    <row r="88" spans="1:19" ht="15" customHeight="1">
      <c r="A88" s="102">
        <v>3</v>
      </c>
      <c r="B88" s="141" t="s">
        <v>98</v>
      </c>
      <c r="C88" s="142"/>
      <c r="D88" s="142"/>
      <c r="E88" s="142"/>
      <c r="F88" s="142"/>
      <c r="G88" s="143"/>
      <c r="H88" s="31">
        <f t="shared" si="3"/>
        <v>0</v>
      </c>
      <c r="I88" s="32">
        <v>0</v>
      </c>
      <c r="K88"/>
      <c r="L88"/>
      <c r="M88"/>
      <c r="N88"/>
      <c r="O88"/>
      <c r="P88"/>
      <c r="Q88"/>
      <c r="R88"/>
      <c r="S88"/>
    </row>
    <row r="89" spans="1:19" ht="15" customHeight="1">
      <c r="A89" s="102">
        <v>4</v>
      </c>
      <c r="B89" s="170" t="s">
        <v>99</v>
      </c>
      <c r="C89" s="171"/>
      <c r="D89" s="171"/>
      <c r="E89" s="171"/>
      <c r="F89" s="171"/>
      <c r="G89" s="172"/>
      <c r="H89" s="31">
        <f t="shared" si="3"/>
        <v>0</v>
      </c>
      <c r="I89" s="32">
        <v>0</v>
      </c>
      <c r="K89"/>
      <c r="L89"/>
      <c r="M89"/>
      <c r="N89"/>
      <c r="O89"/>
      <c r="P89"/>
      <c r="Q89"/>
      <c r="R89"/>
      <c r="S89"/>
    </row>
    <row r="90" spans="1:19" ht="15" customHeight="1">
      <c r="A90" s="102">
        <v>5</v>
      </c>
      <c r="B90" s="141" t="s">
        <v>100</v>
      </c>
      <c r="C90" s="142"/>
      <c r="D90" s="142"/>
      <c r="E90" s="142"/>
      <c r="F90" s="142"/>
      <c r="G90" s="143"/>
      <c r="H90" s="31">
        <f t="shared" si="3"/>
        <v>0</v>
      </c>
      <c r="I90" s="32">
        <v>0</v>
      </c>
      <c r="K90"/>
      <c r="L90"/>
      <c r="M90"/>
      <c r="N90"/>
      <c r="O90"/>
      <c r="P90"/>
      <c r="Q90"/>
      <c r="R90"/>
      <c r="S90"/>
    </row>
    <row r="91" spans="1:19" ht="15" customHeight="1">
      <c r="A91" s="102">
        <v>6</v>
      </c>
      <c r="B91" s="141" t="s">
        <v>101</v>
      </c>
      <c r="C91" s="142"/>
      <c r="D91" s="142"/>
      <c r="E91" s="142"/>
      <c r="F91" s="142"/>
      <c r="G91" s="143"/>
      <c r="H91" s="31">
        <f t="shared" si="3"/>
        <v>0</v>
      </c>
      <c r="I91" s="32">
        <v>0</v>
      </c>
      <c r="K91"/>
      <c r="L91"/>
      <c r="M91"/>
      <c r="N91"/>
      <c r="O91"/>
      <c r="P91"/>
      <c r="Q91"/>
      <c r="R91"/>
      <c r="S91"/>
    </row>
    <row r="92" spans="1:19" ht="15" customHeight="1">
      <c r="A92" s="151" t="s">
        <v>102</v>
      </c>
      <c r="B92" s="152"/>
      <c r="C92" s="152"/>
      <c r="D92" s="152"/>
      <c r="E92" s="152"/>
      <c r="F92" s="152"/>
      <c r="G92" s="153"/>
      <c r="H92" s="35">
        <f>H86+H87+H88+H89+H90+H91</f>
        <v>0</v>
      </c>
      <c r="I92" s="63">
        <f>I86+I87+I88+I89+I90+I91</f>
        <v>0</v>
      </c>
      <c r="J92" s="34"/>
      <c r="K92"/>
      <c r="L92"/>
      <c r="M92"/>
      <c r="N92"/>
      <c r="O92"/>
      <c r="P92"/>
      <c r="Q92"/>
      <c r="R92"/>
      <c r="S92"/>
    </row>
    <row r="93" spans="1:19" ht="30" customHeight="1">
      <c r="A93"/>
      <c r="B93" s="163" t="s">
        <v>103</v>
      </c>
      <c r="C93" s="163"/>
      <c r="D93" s="163"/>
      <c r="E93" s="163"/>
      <c r="F93" s="163"/>
      <c r="G93" s="163"/>
      <c r="H93" s="163"/>
      <c r="I93" s="163"/>
      <c r="K93"/>
      <c r="L93" s="64"/>
      <c r="M93"/>
      <c r="N93"/>
      <c r="O93"/>
      <c r="P93"/>
      <c r="Q93"/>
      <c r="R93"/>
      <c r="S93"/>
    </row>
    <row r="94" spans="1:9" ht="5.25" customHeight="1">
      <c r="A94"/>
      <c r="B94"/>
      <c r="C94"/>
      <c r="D94"/>
      <c r="E94"/>
      <c r="F94"/>
      <c r="G94"/>
      <c r="H94"/>
      <c r="I94"/>
    </row>
    <row r="95" spans="1:19" ht="48.75" customHeight="1">
      <c r="A95" s="175" t="s">
        <v>104</v>
      </c>
      <c r="B95" s="176"/>
      <c r="C95" s="176"/>
      <c r="D95" s="176"/>
      <c r="E95" s="177"/>
      <c r="F95" s="65">
        <v>0.2</v>
      </c>
      <c r="G95" s="66">
        <f>I97*F95</f>
        <v>578.1195096371201</v>
      </c>
      <c r="H95" s="67" t="s">
        <v>105</v>
      </c>
      <c r="I95" s="68">
        <f>I70</f>
        <v>156.38</v>
      </c>
      <c r="K95"/>
      <c r="L95"/>
      <c r="M95"/>
      <c r="N95"/>
      <c r="O95"/>
      <c r="P95"/>
      <c r="Q95"/>
      <c r="R95"/>
      <c r="S95"/>
    </row>
    <row r="96" spans="1:19" s="72" customFormat="1" ht="16.5" customHeight="1">
      <c r="A96" s="178" t="s">
        <v>106</v>
      </c>
      <c r="B96" s="178"/>
      <c r="C96" s="105" t="s">
        <v>107</v>
      </c>
      <c r="D96" s="105" t="s">
        <v>108</v>
      </c>
      <c r="E96" s="105" t="s">
        <v>109</v>
      </c>
      <c r="F96" s="105" t="s">
        <v>110</v>
      </c>
      <c r="G96" s="105" t="s">
        <v>111</v>
      </c>
      <c r="H96" s="67" t="s">
        <v>112</v>
      </c>
      <c r="I96" s="70" t="s">
        <v>113</v>
      </c>
      <c r="J96" s="71"/>
      <c r="K96"/>
      <c r="L96"/>
      <c r="M96"/>
      <c r="N96"/>
      <c r="O96"/>
      <c r="P96"/>
      <c r="Q96"/>
      <c r="R96"/>
      <c r="S96"/>
    </row>
    <row r="97" spans="1:19" ht="16.5" customHeight="1">
      <c r="A97" s="179">
        <f>I30</f>
        <v>1575.3600000000004</v>
      </c>
      <c r="B97" s="179"/>
      <c r="C97" s="104">
        <f>I41</f>
        <v>579.7324800000002</v>
      </c>
      <c r="D97" s="104">
        <f>I53</f>
        <v>388.67281920000005</v>
      </c>
      <c r="E97" s="104">
        <f>I60</f>
        <v>58.535651520000016</v>
      </c>
      <c r="F97" s="104">
        <f>I64</f>
        <v>143.03159746560007</v>
      </c>
      <c r="G97" s="104">
        <f>I72</f>
        <v>301.645</v>
      </c>
      <c r="H97" s="104">
        <f>SUM(A97:G97)</f>
        <v>3046.977548185601</v>
      </c>
      <c r="I97" s="104">
        <f>H97-I95</f>
        <v>2890.5975481856008</v>
      </c>
      <c r="J97" s="34"/>
      <c r="K97"/>
      <c r="L97"/>
      <c r="M97"/>
      <c r="N97"/>
      <c r="O97"/>
      <c r="P97"/>
      <c r="Q97"/>
      <c r="R97"/>
      <c r="S97"/>
    </row>
    <row r="98" spans="1:9" ht="4.5" customHeight="1">
      <c r="A98" s="39"/>
      <c r="B98" s="180"/>
      <c r="C98" s="180"/>
      <c r="D98" s="180"/>
      <c r="E98" s="180"/>
      <c r="F98" s="180"/>
      <c r="G98" s="180"/>
      <c r="H98" s="180"/>
      <c r="I98" s="180"/>
    </row>
    <row r="99" spans="1:9" ht="45">
      <c r="A99" s="29" t="s">
        <v>38</v>
      </c>
      <c r="B99" s="138" t="s">
        <v>114</v>
      </c>
      <c r="C99" s="139"/>
      <c r="D99" s="139"/>
      <c r="E99" s="139"/>
      <c r="F99" s="139"/>
      <c r="G99" s="140"/>
      <c r="H99" s="29" t="s">
        <v>34</v>
      </c>
      <c r="I99" s="29" t="s">
        <v>35</v>
      </c>
    </row>
    <row r="100" spans="1:9" ht="15" customHeight="1">
      <c r="A100" s="102">
        <v>1</v>
      </c>
      <c r="B100" s="141" t="s">
        <v>115</v>
      </c>
      <c r="C100" s="142"/>
      <c r="D100" s="142"/>
      <c r="E100" s="142"/>
      <c r="F100" s="142"/>
      <c r="G100" s="143"/>
      <c r="H100" s="31">
        <f>I100/$I$110</f>
        <v>0</v>
      </c>
      <c r="I100" s="32">
        <v>0</v>
      </c>
    </row>
    <row r="101" spans="1:9" ht="15" customHeight="1">
      <c r="A101" s="102">
        <v>2</v>
      </c>
      <c r="B101" s="141" t="s">
        <v>116</v>
      </c>
      <c r="C101" s="142"/>
      <c r="D101" s="142"/>
      <c r="E101" s="142"/>
      <c r="F101" s="142"/>
      <c r="G101" s="143"/>
      <c r="H101" s="31">
        <f>I101/$I$110</f>
        <v>0</v>
      </c>
      <c r="I101" s="32">
        <v>0</v>
      </c>
    </row>
    <row r="102" spans="1:9" ht="15" customHeight="1">
      <c r="A102" s="151" t="s">
        <v>117</v>
      </c>
      <c r="B102" s="152"/>
      <c r="C102" s="152"/>
      <c r="D102" s="152"/>
      <c r="E102" s="152"/>
      <c r="F102" s="152"/>
      <c r="G102" s="153"/>
      <c r="H102" s="35">
        <f>H100+H101</f>
        <v>0</v>
      </c>
      <c r="I102" s="103">
        <f>I100+I101</f>
        <v>0</v>
      </c>
    </row>
    <row r="103" ht="4.5" customHeight="1"/>
    <row r="104" spans="1:9" ht="45">
      <c r="A104" s="29" t="s">
        <v>50</v>
      </c>
      <c r="B104" s="138" t="s">
        <v>118</v>
      </c>
      <c r="C104" s="139"/>
      <c r="D104" s="139"/>
      <c r="E104" s="139"/>
      <c r="F104" s="139"/>
      <c r="G104" s="140"/>
      <c r="H104" s="29" t="s">
        <v>34</v>
      </c>
      <c r="I104" s="29" t="s">
        <v>35</v>
      </c>
    </row>
    <row r="105" spans="1:9" ht="15" customHeight="1">
      <c r="A105" s="102">
        <v>1</v>
      </c>
      <c r="B105" s="141" t="s">
        <v>118</v>
      </c>
      <c r="C105" s="142"/>
      <c r="D105" s="142"/>
      <c r="E105" s="142"/>
      <c r="F105" s="142"/>
      <c r="G105" s="143"/>
      <c r="H105" s="31">
        <f>I105/I110</f>
        <v>0</v>
      </c>
      <c r="I105" s="32">
        <v>0</v>
      </c>
    </row>
    <row r="106" spans="1:12" ht="15" customHeight="1">
      <c r="A106" s="151" t="s">
        <v>119</v>
      </c>
      <c r="B106" s="152"/>
      <c r="C106" s="152"/>
      <c r="D106" s="152"/>
      <c r="E106" s="152"/>
      <c r="F106" s="152"/>
      <c r="G106" s="153"/>
      <c r="H106" s="35">
        <f>H105</f>
        <v>0</v>
      </c>
      <c r="I106" s="103">
        <f>I105</f>
        <v>0</v>
      </c>
      <c r="J106" s="34"/>
      <c r="K106" s="34"/>
      <c r="L106" s="1"/>
    </row>
    <row r="107" spans="1:9" ht="4.5" customHeight="1">
      <c r="A107" s="45"/>
      <c r="B107" s="45"/>
      <c r="C107" s="45"/>
      <c r="D107" s="45"/>
      <c r="E107" s="45"/>
      <c r="F107" s="45"/>
      <c r="G107" s="45"/>
      <c r="H107" s="46"/>
      <c r="I107" s="47"/>
    </row>
    <row r="108" spans="1:12" ht="39" customHeight="1">
      <c r="A108" s="181" t="s">
        <v>120</v>
      </c>
      <c r="B108" s="181"/>
      <c r="C108" s="181"/>
      <c r="D108" s="181"/>
      <c r="E108" s="181"/>
      <c r="F108" s="65">
        <v>0.18</v>
      </c>
      <c r="G108" s="66">
        <f>I110*F108</f>
        <v>520.3075586734082</v>
      </c>
      <c r="H108" s="67" t="s">
        <v>105</v>
      </c>
      <c r="I108" s="68">
        <f>I70</f>
        <v>156.38</v>
      </c>
      <c r="L108" s="1"/>
    </row>
    <row r="109" spans="1:12" s="72" customFormat="1" ht="16.5" customHeight="1">
      <c r="A109" s="178" t="s">
        <v>106</v>
      </c>
      <c r="B109" s="178"/>
      <c r="C109" s="105" t="s">
        <v>107</v>
      </c>
      <c r="D109" s="105" t="s">
        <v>108</v>
      </c>
      <c r="E109" s="105" t="s">
        <v>109</v>
      </c>
      <c r="F109" s="105" t="s">
        <v>110</v>
      </c>
      <c r="G109" s="105" t="s">
        <v>111</v>
      </c>
      <c r="H109" s="67" t="s">
        <v>112</v>
      </c>
      <c r="I109" s="70" t="s">
        <v>113</v>
      </c>
      <c r="J109" s="71"/>
      <c r="L109" s="71"/>
    </row>
    <row r="110" spans="1:12" ht="16.5" customHeight="1">
      <c r="A110" s="179">
        <f>I30</f>
        <v>1575.3600000000004</v>
      </c>
      <c r="B110" s="179"/>
      <c r="C110" s="104">
        <f>I41</f>
        <v>579.7324800000002</v>
      </c>
      <c r="D110" s="104">
        <f>I53</f>
        <v>388.67281920000005</v>
      </c>
      <c r="E110" s="104">
        <f>I60</f>
        <v>58.535651520000016</v>
      </c>
      <c r="F110" s="104">
        <f>I64</f>
        <v>143.03159746560007</v>
      </c>
      <c r="G110" s="104">
        <f>I72</f>
        <v>301.645</v>
      </c>
      <c r="H110" s="104">
        <f>A110+C110+D110+E110+F110+G110</f>
        <v>3046.977548185601</v>
      </c>
      <c r="I110" s="104">
        <f>H110-I108</f>
        <v>2890.5975481856008</v>
      </c>
      <c r="J110" s="34"/>
      <c r="L110" s="1"/>
    </row>
    <row r="111" ht="4.5" customHeight="1"/>
    <row r="112" spans="1:9" ht="12">
      <c r="A112" s="174" t="s">
        <v>121</v>
      </c>
      <c r="B112" s="174"/>
      <c r="C112" s="174"/>
      <c r="D112" s="174"/>
      <c r="E112" s="174"/>
      <c r="F112" s="174"/>
      <c r="G112" s="174"/>
      <c r="H112" s="56">
        <f>H92+H102+H106</f>
        <v>0</v>
      </c>
      <c r="I112" s="57">
        <f>I92+I102+I106</f>
        <v>0</v>
      </c>
    </row>
    <row r="113" ht="4.5" customHeight="1"/>
    <row r="114" spans="1:9" ht="11.25">
      <c r="A114" s="137" t="s">
        <v>122</v>
      </c>
      <c r="B114" s="137"/>
      <c r="C114" s="137"/>
      <c r="D114" s="137"/>
      <c r="E114" s="137"/>
      <c r="F114" s="137"/>
      <c r="G114" s="137"/>
      <c r="H114" s="137"/>
      <c r="I114" s="137"/>
    </row>
    <row r="115" spans="1:15" ht="45">
      <c r="A115" s="29" t="s">
        <v>32</v>
      </c>
      <c r="B115" s="138" t="s">
        <v>123</v>
      </c>
      <c r="C115" s="139"/>
      <c r="D115" s="139"/>
      <c r="E115" s="139"/>
      <c r="F115" s="139"/>
      <c r="G115" s="140"/>
      <c r="H115" s="29" t="s">
        <v>34</v>
      </c>
      <c r="I115" s="29" t="s">
        <v>35</v>
      </c>
      <c r="K115"/>
      <c r="L115"/>
      <c r="M115"/>
      <c r="N115"/>
      <c r="O115"/>
    </row>
    <row r="116" spans="1:9" ht="15" customHeight="1">
      <c r="A116" s="102">
        <v>1</v>
      </c>
      <c r="B116" s="141" t="s">
        <v>124</v>
      </c>
      <c r="C116" s="142"/>
      <c r="D116" s="142"/>
      <c r="E116" s="142"/>
      <c r="F116" s="142"/>
      <c r="G116" s="143"/>
      <c r="H116" s="31">
        <f>I116/$I$82</f>
        <v>0.007115489874110564</v>
      </c>
      <c r="I116" s="32">
        <f>($D$126/$E$128)*H126</f>
        <v>21.680737890756877</v>
      </c>
    </row>
    <row r="117" spans="1:9" ht="15" customHeight="1">
      <c r="A117" s="102">
        <v>2</v>
      </c>
      <c r="B117" s="141" t="s">
        <v>125</v>
      </c>
      <c r="C117" s="142"/>
      <c r="D117" s="142"/>
      <c r="E117" s="142"/>
      <c r="F117" s="142"/>
      <c r="G117" s="143"/>
      <c r="H117" s="31">
        <f>I117/$I$82</f>
        <v>0.03284072249589491</v>
      </c>
      <c r="I117" s="32">
        <f>($D$126/$E$128)*H127</f>
        <v>100.06494411118558</v>
      </c>
    </row>
    <row r="118" spans="1:9" ht="15" customHeight="1">
      <c r="A118" s="102">
        <v>3</v>
      </c>
      <c r="B118" s="141" t="s">
        <v>18</v>
      </c>
      <c r="C118" s="142"/>
      <c r="D118" s="142"/>
      <c r="E118" s="142"/>
      <c r="F118" s="142"/>
      <c r="G118" s="143"/>
      <c r="H118" s="31">
        <f>I118/$I$82</f>
        <v>0.05473453749315819</v>
      </c>
      <c r="I118" s="32">
        <f>($D$126/$E$128)*H128</f>
        <v>166.77490685197597</v>
      </c>
    </row>
    <row r="119" spans="1:9" ht="15" customHeight="1">
      <c r="A119" s="102">
        <v>4</v>
      </c>
      <c r="B119" s="141" t="s">
        <v>126</v>
      </c>
      <c r="C119" s="142"/>
      <c r="D119" s="142"/>
      <c r="E119" s="142"/>
      <c r="F119" s="142"/>
      <c r="G119" s="143"/>
      <c r="H119" s="31">
        <f>I119/$I$82</f>
        <v>0</v>
      </c>
      <c r="I119" s="32">
        <f>($D$126/$E$127)*G129</f>
        <v>0</v>
      </c>
    </row>
    <row r="120" spans="1:9" ht="15" customHeight="1">
      <c r="A120" s="102">
        <v>5</v>
      </c>
      <c r="B120" s="141" t="s">
        <v>101</v>
      </c>
      <c r="C120" s="142"/>
      <c r="D120" s="142"/>
      <c r="E120" s="142"/>
      <c r="F120" s="142"/>
      <c r="G120" s="143"/>
      <c r="H120" s="31">
        <f>I120/$I$82</f>
        <v>0</v>
      </c>
      <c r="I120" s="32">
        <v>0</v>
      </c>
    </row>
    <row r="121" spans="1:9" ht="15" customHeight="1">
      <c r="A121" s="151" t="s">
        <v>127</v>
      </c>
      <c r="B121" s="152"/>
      <c r="C121" s="152"/>
      <c r="D121" s="152"/>
      <c r="E121" s="152"/>
      <c r="F121" s="152"/>
      <c r="G121" s="153"/>
      <c r="H121" s="35">
        <f>H116+H117+H118+H119+H120</f>
        <v>0.09469074986316367</v>
      </c>
      <c r="I121" s="103">
        <f>I116+I117+I118+I119+I120</f>
        <v>288.5205888539184</v>
      </c>
    </row>
    <row r="122" spans="1:19" ht="11.25" customHeight="1">
      <c r="A122" s="39" t="s">
        <v>128</v>
      </c>
      <c r="B122" s="163" t="s">
        <v>129</v>
      </c>
      <c r="C122" s="163"/>
      <c r="D122" s="163"/>
      <c r="E122" s="163"/>
      <c r="F122" s="163"/>
      <c r="G122" s="163"/>
      <c r="H122" s="163"/>
      <c r="I122" s="163"/>
      <c r="K122"/>
      <c r="L122"/>
      <c r="M122"/>
      <c r="N122"/>
      <c r="O122"/>
      <c r="P122"/>
      <c r="Q122"/>
      <c r="R122"/>
      <c r="S122"/>
    </row>
    <row r="123" spans="1:19" ht="20.25" customHeight="1">
      <c r="A123" s="39" t="s">
        <v>130</v>
      </c>
      <c r="B123" s="189" t="s">
        <v>131</v>
      </c>
      <c r="C123" s="189"/>
      <c r="D123" s="189"/>
      <c r="E123" s="189"/>
      <c r="F123" s="189"/>
      <c r="G123" s="189"/>
      <c r="H123" s="189"/>
      <c r="I123" s="189"/>
      <c r="K123"/>
      <c r="L123"/>
      <c r="M123"/>
      <c r="N123"/>
      <c r="O123"/>
      <c r="P123"/>
      <c r="Q123"/>
      <c r="R123"/>
      <c r="S123"/>
    </row>
    <row r="124" spans="1:9" ht="13.5" customHeight="1">
      <c r="A124" s="190" t="s">
        <v>132</v>
      </c>
      <c r="B124" s="190"/>
      <c r="C124" s="190"/>
      <c r="D124" s="190"/>
      <c r="E124" s="190"/>
      <c r="F124" s="190"/>
      <c r="G124" s="190"/>
      <c r="H124" s="190"/>
      <c r="I124" s="190"/>
    </row>
    <row r="125" spans="1:9" ht="13.5" customHeight="1">
      <c r="A125" s="191" t="s">
        <v>133</v>
      </c>
      <c r="B125" s="191"/>
      <c r="C125" s="102" t="s">
        <v>134</v>
      </c>
      <c r="D125" s="135" t="s">
        <v>135</v>
      </c>
      <c r="E125" s="136"/>
      <c r="F125" s="102" t="s">
        <v>136</v>
      </c>
      <c r="G125" s="126" t="s">
        <v>137</v>
      </c>
      <c r="H125" s="192" t="s">
        <v>138</v>
      </c>
      <c r="I125" s="192"/>
    </row>
    <row r="126" spans="1:10" ht="13.5" customHeight="1">
      <c r="A126" s="182">
        <f>I82</f>
        <v>3046.977548185601</v>
      </c>
      <c r="B126" s="183"/>
      <c r="C126" s="32">
        <f>I112</f>
        <v>0</v>
      </c>
      <c r="D126" s="184">
        <f>A126+C126</f>
        <v>3046.977548185601</v>
      </c>
      <c r="E126" s="185"/>
      <c r="F126" s="102" t="s">
        <v>124</v>
      </c>
      <c r="G126" s="127">
        <v>0.0165</v>
      </c>
      <c r="H126" s="186">
        <v>0.0065</v>
      </c>
      <c r="I126" s="186"/>
      <c r="J126" s="34"/>
    </row>
    <row r="127" spans="1:9" ht="13.5" customHeight="1">
      <c r="A127" s="187" t="s">
        <v>139</v>
      </c>
      <c r="B127" s="187"/>
      <c r="C127" s="126">
        <v>1</v>
      </c>
      <c r="D127" s="129">
        <f>G130/1</f>
        <v>0.14250000000000002</v>
      </c>
      <c r="E127" s="130">
        <f>C127-D127</f>
        <v>0.8574999999999999</v>
      </c>
      <c r="F127" s="102" t="s">
        <v>125</v>
      </c>
      <c r="G127" s="127">
        <v>0.076</v>
      </c>
      <c r="H127" s="186">
        <v>0.03</v>
      </c>
      <c r="I127" s="186"/>
    </row>
    <row r="128" spans="1:9" ht="13.5" customHeight="1">
      <c r="A128" s="188" t="s">
        <v>140</v>
      </c>
      <c r="B128" s="188"/>
      <c r="C128" s="73">
        <v>1</v>
      </c>
      <c r="D128" s="74">
        <f>H130</f>
        <v>0.0865</v>
      </c>
      <c r="E128" s="125">
        <f>C128-D128</f>
        <v>0.9135</v>
      </c>
      <c r="F128" s="102" t="s">
        <v>18</v>
      </c>
      <c r="G128" s="127">
        <f>I11</f>
        <v>0.05</v>
      </c>
      <c r="H128" s="186">
        <f>I11</f>
        <v>0.05</v>
      </c>
      <c r="I128" s="186"/>
    </row>
    <row r="129" spans="1:9" ht="13.5" customHeight="1">
      <c r="A129" s="197" t="s">
        <v>179</v>
      </c>
      <c r="B129" s="197"/>
      <c r="C129" s="102">
        <v>1</v>
      </c>
      <c r="D129" s="85">
        <v>0.09</v>
      </c>
      <c r="E129" s="86">
        <f>C129-D129</f>
        <v>0.91</v>
      </c>
      <c r="F129" s="102" t="s">
        <v>141</v>
      </c>
      <c r="G129" s="127">
        <v>0</v>
      </c>
      <c r="H129" s="186">
        <v>0</v>
      </c>
      <c r="I129" s="186"/>
    </row>
    <row r="130" spans="1:9" ht="18" customHeight="1">
      <c r="A130" s="75" t="s">
        <v>142</v>
      </c>
      <c r="B130" s="198" t="s">
        <v>168</v>
      </c>
      <c r="C130" s="198"/>
      <c r="D130" s="198"/>
      <c r="E130" s="198"/>
      <c r="F130" s="110" t="s">
        <v>143</v>
      </c>
      <c r="G130" s="128">
        <f>SUM(G126:G129)</f>
        <v>0.14250000000000002</v>
      </c>
      <c r="H130" s="199">
        <f>SUM(H126:I129)</f>
        <v>0.0865</v>
      </c>
      <c r="I130" s="199"/>
    </row>
    <row r="131" spans="1:9" ht="4.5" customHeight="1">
      <c r="A131" s="76"/>
      <c r="B131" s="200"/>
      <c r="C131" s="200"/>
      <c r="D131" s="200"/>
      <c r="E131" s="200"/>
      <c r="F131" s="200"/>
      <c r="G131" s="200"/>
      <c r="H131" s="200"/>
      <c r="I131" s="200"/>
    </row>
    <row r="132" spans="1:9" ht="12">
      <c r="A132" s="174" t="s">
        <v>144</v>
      </c>
      <c r="B132" s="174"/>
      <c r="C132" s="174"/>
      <c r="D132" s="174"/>
      <c r="E132" s="174"/>
      <c r="F132" s="174"/>
      <c r="G132" s="174"/>
      <c r="H132" s="56">
        <f>H121</f>
        <v>0.09469074986316367</v>
      </c>
      <c r="I132" s="57">
        <f>I121</f>
        <v>288.5205888539184</v>
      </c>
    </row>
    <row r="133" ht="4.5" customHeight="1"/>
    <row r="134" spans="1:9" ht="11.25">
      <c r="A134" s="193" t="s">
        <v>145</v>
      </c>
      <c r="B134" s="193"/>
      <c r="C134" s="193"/>
      <c r="D134" s="193"/>
      <c r="E134" s="193"/>
      <c r="F134" s="193"/>
      <c r="G134" s="193"/>
      <c r="H134" s="193"/>
      <c r="I134" s="193"/>
    </row>
    <row r="135" spans="1:9" ht="11.25">
      <c r="A135" s="137" t="s">
        <v>31</v>
      </c>
      <c r="B135" s="137"/>
      <c r="C135" s="137"/>
      <c r="D135" s="137"/>
      <c r="E135" s="137"/>
      <c r="F135" s="137"/>
      <c r="G135" s="137"/>
      <c r="H135" s="137"/>
      <c r="I135" s="137"/>
    </row>
    <row r="136" spans="1:9" ht="15" customHeight="1">
      <c r="A136" s="102">
        <v>1</v>
      </c>
      <c r="B136" s="141" t="s">
        <v>146</v>
      </c>
      <c r="C136" s="142"/>
      <c r="D136" s="142"/>
      <c r="E136" s="142"/>
      <c r="F136" s="142"/>
      <c r="G136" s="143"/>
      <c r="H136" s="31">
        <f>I136/$G$153</f>
        <v>0.4723012681392888</v>
      </c>
      <c r="I136" s="98">
        <f>I30</f>
        <v>1575.3600000000004</v>
      </c>
    </row>
    <row r="137" spans="1:9" ht="15" customHeight="1">
      <c r="A137" s="102">
        <v>2</v>
      </c>
      <c r="B137" s="141" t="s">
        <v>147</v>
      </c>
      <c r="C137" s="142"/>
      <c r="D137" s="142"/>
      <c r="E137" s="142"/>
      <c r="F137" s="142"/>
      <c r="G137" s="143"/>
      <c r="H137" s="31">
        <f>I137/$G$153</f>
        <v>0.3507639639169549</v>
      </c>
      <c r="I137" s="98">
        <f>I41+I53+I60+I64</f>
        <v>1169.9725481856003</v>
      </c>
    </row>
    <row r="138" spans="1:9" ht="15" customHeight="1">
      <c r="A138" s="102">
        <v>3</v>
      </c>
      <c r="B138" s="156" t="s">
        <v>148</v>
      </c>
      <c r="C138" s="156"/>
      <c r="D138" s="156"/>
      <c r="E138" s="156"/>
      <c r="F138" s="156"/>
      <c r="G138" s="156"/>
      <c r="H138" s="31">
        <f>I138/$G$153</f>
        <v>0.09043476794375618</v>
      </c>
      <c r="I138" s="98">
        <f>I72</f>
        <v>301.645</v>
      </c>
    </row>
    <row r="139" spans="1:10" s="38" customFormat="1" ht="15" customHeight="1">
      <c r="A139" s="194" t="s">
        <v>149</v>
      </c>
      <c r="B139" s="195"/>
      <c r="C139" s="195"/>
      <c r="D139" s="195"/>
      <c r="E139" s="195"/>
      <c r="F139" s="195"/>
      <c r="G139" s="196"/>
      <c r="H139" s="56">
        <f>H136+H137+H138</f>
        <v>0.9134999999999999</v>
      </c>
      <c r="I139" s="57">
        <f>I136+I137+I138</f>
        <v>3046.977548185601</v>
      </c>
      <c r="J139" s="78"/>
    </row>
    <row r="140" ht="4.5" customHeight="1"/>
    <row r="141" spans="1:9" ht="11.25">
      <c r="A141" s="137" t="s">
        <v>94</v>
      </c>
      <c r="B141" s="137"/>
      <c r="C141" s="137"/>
      <c r="D141" s="137"/>
      <c r="E141" s="137"/>
      <c r="F141" s="137"/>
      <c r="G141" s="137"/>
      <c r="H141" s="137"/>
      <c r="I141" s="137"/>
    </row>
    <row r="142" spans="1:9" ht="15" customHeight="1">
      <c r="A142" s="102">
        <v>1</v>
      </c>
      <c r="B142" s="141" t="s">
        <v>150</v>
      </c>
      <c r="C142" s="142"/>
      <c r="D142" s="142"/>
      <c r="E142" s="142"/>
      <c r="F142" s="142"/>
      <c r="G142" s="143"/>
      <c r="H142" s="31">
        <f>I142/$G$153</f>
        <v>0</v>
      </c>
      <c r="I142" s="32">
        <f>I92</f>
        <v>0</v>
      </c>
    </row>
    <row r="143" spans="1:9" ht="15" customHeight="1">
      <c r="A143" s="102">
        <v>2</v>
      </c>
      <c r="B143" s="141" t="s">
        <v>151</v>
      </c>
      <c r="C143" s="142"/>
      <c r="D143" s="142"/>
      <c r="E143" s="142"/>
      <c r="F143" s="142"/>
      <c r="G143" s="143"/>
      <c r="H143" s="31">
        <f>I143/$G$153</f>
        <v>0</v>
      </c>
      <c r="I143" s="32">
        <f>I102</f>
        <v>0</v>
      </c>
    </row>
    <row r="144" spans="1:9" ht="15" customHeight="1">
      <c r="A144" s="102">
        <v>3</v>
      </c>
      <c r="B144" s="141" t="s">
        <v>152</v>
      </c>
      <c r="C144" s="142"/>
      <c r="D144" s="142"/>
      <c r="E144" s="142"/>
      <c r="F144" s="142"/>
      <c r="G144" s="143"/>
      <c r="H144" s="31">
        <f>I144/$G$153</f>
        <v>0</v>
      </c>
      <c r="I144" s="32">
        <f>I106</f>
        <v>0</v>
      </c>
    </row>
    <row r="145" spans="1:9" ht="15" customHeight="1">
      <c r="A145" s="194" t="s">
        <v>153</v>
      </c>
      <c r="B145" s="195"/>
      <c r="C145" s="195"/>
      <c r="D145" s="195"/>
      <c r="E145" s="195"/>
      <c r="F145" s="195"/>
      <c r="G145" s="196"/>
      <c r="H145" s="56">
        <f>H142+H143+H144</f>
        <v>0</v>
      </c>
      <c r="I145" s="57">
        <f>I142+I143+I144</f>
        <v>0</v>
      </c>
    </row>
    <row r="146" ht="4.5" customHeight="1"/>
    <row r="147" spans="1:9" ht="11.25">
      <c r="A147" s="137" t="s">
        <v>122</v>
      </c>
      <c r="B147" s="137"/>
      <c r="C147" s="137"/>
      <c r="D147" s="137"/>
      <c r="E147" s="137"/>
      <c r="F147" s="137"/>
      <c r="G147" s="137"/>
      <c r="H147" s="137"/>
      <c r="I147" s="137"/>
    </row>
    <row r="148" spans="1:9" ht="15" customHeight="1">
      <c r="A148" s="102">
        <v>1</v>
      </c>
      <c r="B148" s="141" t="s">
        <v>154</v>
      </c>
      <c r="C148" s="142"/>
      <c r="D148" s="142"/>
      <c r="E148" s="142"/>
      <c r="F148" s="142"/>
      <c r="G148" s="143"/>
      <c r="H148" s="31">
        <f>I148/$G$153</f>
        <v>0.0865</v>
      </c>
      <c r="I148" s="32">
        <f>I121</f>
        <v>288.5205888539184</v>
      </c>
    </row>
    <row r="149" spans="1:11" ht="15" customHeight="1">
      <c r="A149" s="194" t="s">
        <v>155</v>
      </c>
      <c r="B149" s="195"/>
      <c r="C149" s="195"/>
      <c r="D149" s="195"/>
      <c r="E149" s="195"/>
      <c r="F149" s="195"/>
      <c r="G149" s="196"/>
      <c r="H149" s="56">
        <f>H148</f>
        <v>0.0865</v>
      </c>
      <c r="I149" s="57">
        <f>I121</f>
        <v>288.5205888539184</v>
      </c>
      <c r="K149" s="79"/>
    </row>
    <row r="150" ht="4.5" customHeight="1"/>
    <row r="151" spans="1:9" ht="11.25" customHeight="1">
      <c r="A151" s="204" t="s">
        <v>145</v>
      </c>
      <c r="B151" s="204"/>
      <c r="C151" s="204"/>
      <c r="D151" s="204"/>
      <c r="E151" s="204"/>
      <c r="F151" s="204"/>
      <c r="G151" s="204"/>
      <c r="H151" s="204"/>
      <c r="I151" s="204"/>
    </row>
    <row r="152" spans="1:9" ht="33.75">
      <c r="A152" s="205" t="s">
        <v>156</v>
      </c>
      <c r="B152" s="205"/>
      <c r="C152" s="205"/>
      <c r="D152" s="205"/>
      <c r="E152" s="205"/>
      <c r="F152" s="205"/>
      <c r="G152" s="100" t="s">
        <v>157</v>
      </c>
      <c r="H152" s="100" t="s">
        <v>158</v>
      </c>
      <c r="I152" s="100" t="s">
        <v>159</v>
      </c>
    </row>
    <row r="153" spans="1:9" ht="11.25" customHeight="1">
      <c r="A153" s="206" t="str">
        <f>D5</f>
        <v>Auxiliar de Serviços Gerais (Ajudante)</v>
      </c>
      <c r="B153" s="207"/>
      <c r="C153" s="207"/>
      <c r="D153" s="207"/>
      <c r="E153" s="207"/>
      <c r="F153" s="208"/>
      <c r="G153" s="81">
        <f>I139+I145+I149</f>
        <v>3335.4981370395194</v>
      </c>
      <c r="H153" s="100">
        <v>1</v>
      </c>
      <c r="I153" s="81">
        <f>G153*H153</f>
        <v>3335.4981370395194</v>
      </c>
    </row>
    <row r="154" spans="1:9" ht="11.25">
      <c r="A154" s="206"/>
      <c r="B154" s="207"/>
      <c r="C154" s="207"/>
      <c r="D154" s="207"/>
      <c r="E154" s="207"/>
      <c r="F154" s="208"/>
      <c r="G154" s="100"/>
      <c r="H154" s="100"/>
      <c r="I154" s="81"/>
    </row>
    <row r="155" spans="1:10" s="38" customFormat="1" ht="12">
      <c r="A155" s="201" t="s">
        <v>160</v>
      </c>
      <c r="B155" s="202"/>
      <c r="C155" s="202"/>
      <c r="D155" s="202"/>
      <c r="E155" s="202"/>
      <c r="F155" s="202"/>
      <c r="G155" s="202"/>
      <c r="H155" s="203"/>
      <c r="I155" s="82">
        <f>I153+I154</f>
        <v>3335.4981370395194</v>
      </c>
      <c r="J155" s="78"/>
    </row>
  </sheetData>
  <sheetProtection/>
  <mergeCells count="141">
    <mergeCell ref="A155:H155"/>
    <mergeCell ref="B148:G148"/>
    <mergeCell ref="A149:G149"/>
    <mergeCell ref="A151:I151"/>
    <mergeCell ref="A152:F152"/>
    <mergeCell ref="A153:F153"/>
    <mergeCell ref="A154:F154"/>
    <mergeCell ref="A141:I141"/>
    <mergeCell ref="B142:G142"/>
    <mergeCell ref="B143:G143"/>
    <mergeCell ref="B144:G144"/>
    <mergeCell ref="A145:G145"/>
    <mergeCell ref="A147:I147"/>
    <mergeCell ref="A134:I134"/>
    <mergeCell ref="A135:I135"/>
    <mergeCell ref="B136:G136"/>
    <mergeCell ref="B137:G137"/>
    <mergeCell ref="B138:G138"/>
    <mergeCell ref="A139:G139"/>
    <mergeCell ref="A129:B129"/>
    <mergeCell ref="H129:I129"/>
    <mergeCell ref="B130:E130"/>
    <mergeCell ref="H130:I130"/>
    <mergeCell ref="B131:I131"/>
    <mergeCell ref="A132:G132"/>
    <mergeCell ref="A126:B126"/>
    <mergeCell ref="D126:E126"/>
    <mergeCell ref="H126:I126"/>
    <mergeCell ref="A127:B127"/>
    <mergeCell ref="H127:I127"/>
    <mergeCell ref="A128:B128"/>
    <mergeCell ref="H128:I128"/>
    <mergeCell ref="A121:G121"/>
    <mergeCell ref="B122:I122"/>
    <mergeCell ref="B123:I123"/>
    <mergeCell ref="A124:I124"/>
    <mergeCell ref="A125:B125"/>
    <mergeCell ref="D125:E125"/>
    <mergeCell ref="H125:I125"/>
    <mergeCell ref="B115:G115"/>
    <mergeCell ref="B116:G116"/>
    <mergeCell ref="B117:G117"/>
    <mergeCell ref="B118:G118"/>
    <mergeCell ref="B119:G119"/>
    <mergeCell ref="B120:G120"/>
    <mergeCell ref="A106:G106"/>
    <mergeCell ref="A108:E108"/>
    <mergeCell ref="A109:B109"/>
    <mergeCell ref="A110:B110"/>
    <mergeCell ref="A112:G112"/>
    <mergeCell ref="A114:I114"/>
    <mergeCell ref="B99:G99"/>
    <mergeCell ref="B100:G100"/>
    <mergeCell ref="B101:G101"/>
    <mergeCell ref="A102:G102"/>
    <mergeCell ref="B104:G104"/>
    <mergeCell ref="B105:G105"/>
    <mergeCell ref="A92:G92"/>
    <mergeCell ref="B93:I93"/>
    <mergeCell ref="A95:E95"/>
    <mergeCell ref="A96:B96"/>
    <mergeCell ref="A97:B97"/>
    <mergeCell ref="B98:I98"/>
    <mergeCell ref="B86:G86"/>
    <mergeCell ref="B87:G87"/>
    <mergeCell ref="B88:G88"/>
    <mergeCell ref="B89:G89"/>
    <mergeCell ref="B90:G90"/>
    <mergeCell ref="B91:G91"/>
    <mergeCell ref="A78:I78"/>
    <mergeCell ref="A79:B79"/>
    <mergeCell ref="A80:B80"/>
    <mergeCell ref="A82:G82"/>
    <mergeCell ref="A84:I84"/>
    <mergeCell ref="B85:G85"/>
    <mergeCell ref="B70:G70"/>
    <mergeCell ref="B71:G71"/>
    <mergeCell ref="A72:G72"/>
    <mergeCell ref="A74:I74"/>
    <mergeCell ref="A75:B75"/>
    <mergeCell ref="A76:B76"/>
    <mergeCell ref="B62:G62"/>
    <mergeCell ref="B63:G63"/>
    <mergeCell ref="A64:G64"/>
    <mergeCell ref="A66:G66"/>
    <mergeCell ref="B68:G68"/>
    <mergeCell ref="B69:G69"/>
    <mergeCell ref="B55:I55"/>
    <mergeCell ref="B56:G56"/>
    <mergeCell ref="B57:G57"/>
    <mergeCell ref="B58:G58"/>
    <mergeCell ref="B59:G59"/>
    <mergeCell ref="A60:G60"/>
    <mergeCell ref="B49:G49"/>
    <mergeCell ref="B50:G50"/>
    <mergeCell ref="B51:G51"/>
    <mergeCell ref="B52:G52"/>
    <mergeCell ref="A53:G53"/>
    <mergeCell ref="B54:I54"/>
    <mergeCell ref="A43:I43"/>
    <mergeCell ref="B44:G44"/>
    <mergeCell ref="B45:G45"/>
    <mergeCell ref="B46:G46"/>
    <mergeCell ref="B47:G47"/>
    <mergeCell ref="B48:G48"/>
    <mergeCell ref="B37:G37"/>
    <mergeCell ref="B38:G38"/>
    <mergeCell ref="B39:G39"/>
    <mergeCell ref="B40:G40"/>
    <mergeCell ref="A41:G41"/>
    <mergeCell ref="A42:I42"/>
    <mergeCell ref="A30:G30"/>
    <mergeCell ref="B32:G32"/>
    <mergeCell ref="B33:G33"/>
    <mergeCell ref="B34:G34"/>
    <mergeCell ref="B35:G35"/>
    <mergeCell ref="B36:G36"/>
    <mergeCell ref="B25:G25"/>
    <mergeCell ref="B26:G26"/>
    <mergeCell ref="A27:A28"/>
    <mergeCell ref="B27:G27"/>
    <mergeCell ref="B28:G28"/>
    <mergeCell ref="B29:G29"/>
    <mergeCell ref="A22:I22"/>
    <mergeCell ref="B23:G23"/>
    <mergeCell ref="B24:G24"/>
    <mergeCell ref="G6:G9"/>
    <mergeCell ref="D8:F8"/>
    <mergeCell ref="A10:F10"/>
    <mergeCell ref="A11:F11"/>
    <mergeCell ref="A12:F15"/>
    <mergeCell ref="G12:G15"/>
    <mergeCell ref="A1:I1"/>
    <mergeCell ref="A2:B2"/>
    <mergeCell ref="C2:D2"/>
    <mergeCell ref="E2:I2"/>
    <mergeCell ref="A3:B3"/>
    <mergeCell ref="G5:H5"/>
    <mergeCell ref="A16:F19"/>
    <mergeCell ref="G16:G19"/>
    <mergeCell ref="A20:F20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80" r:id="rId3"/>
  <rowBreaks count="2" manualBreakCount="2">
    <brk id="55" max="8" man="1"/>
    <brk id="107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5"/>
  <sheetViews>
    <sheetView view="pageBreakPreview" zoomScale="130" zoomScaleNormal="130" zoomScaleSheetLayoutView="130" zoomScalePageLayoutView="0" workbookViewId="0" topLeftCell="A112">
      <selection activeCell="A114" sqref="A114:I132"/>
    </sheetView>
  </sheetViews>
  <sheetFormatPr defaultColWidth="9.140625" defaultRowHeight="15"/>
  <cols>
    <col min="1" max="1" width="2.8515625" style="4" customWidth="1"/>
    <col min="2" max="4" width="11.28125" style="4" customWidth="1"/>
    <col min="5" max="5" width="12.140625" style="4" customWidth="1"/>
    <col min="6" max="6" width="11.28125" style="4" customWidth="1"/>
    <col min="7" max="7" width="12.421875" style="4" customWidth="1"/>
    <col min="8" max="8" width="9.57421875" style="4" customWidth="1"/>
    <col min="9" max="9" width="11.7109375" style="4" customWidth="1"/>
    <col min="10" max="10" width="11.140625" style="1" customWidth="1"/>
    <col min="11" max="11" width="10.00390625" style="4" customWidth="1"/>
    <col min="12" max="12" width="9.140625" style="4" customWidth="1"/>
    <col min="13" max="15" width="22.28125" style="4" customWidth="1"/>
    <col min="16" max="16384" width="9.140625" style="4" customWidth="1"/>
  </cols>
  <sheetData>
    <row r="1" spans="1:14" ht="27.75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K1" s="2"/>
      <c r="L1" s="3"/>
      <c r="M1" s="3"/>
      <c r="N1" s="3"/>
    </row>
    <row r="2" spans="1:14" ht="22.5" customHeight="1">
      <c r="A2" s="131" t="s">
        <v>1</v>
      </c>
      <c r="B2" s="131"/>
      <c r="C2" s="132" t="s">
        <v>188</v>
      </c>
      <c r="D2" s="132"/>
      <c r="E2" s="133" t="s">
        <v>199</v>
      </c>
      <c r="F2" s="133"/>
      <c r="G2" s="133"/>
      <c r="H2" s="133"/>
      <c r="I2" s="133"/>
      <c r="K2" s="5"/>
      <c r="L2" s="3"/>
      <c r="M2" s="3"/>
      <c r="N2" s="3"/>
    </row>
    <row r="3" spans="1:14" ht="11.25" customHeight="1">
      <c r="A3" s="131" t="s">
        <v>2</v>
      </c>
      <c r="B3" s="131"/>
      <c r="C3" s="6"/>
      <c r="D3" s="7"/>
      <c r="E3" s="8" t="s">
        <v>3</v>
      </c>
      <c r="F3" s="6"/>
      <c r="G3" s="7"/>
      <c r="H3" s="7"/>
      <c r="I3" s="7"/>
      <c r="K3" s="3"/>
      <c r="L3" s="3"/>
      <c r="M3" s="3"/>
      <c r="N3" s="3"/>
    </row>
    <row r="4" spans="11:14" ht="4.5" customHeight="1">
      <c r="K4" s="3"/>
      <c r="L4" s="3"/>
      <c r="M4" s="3"/>
      <c r="N4" s="3"/>
    </row>
    <row r="5" spans="1:14" ht="18.75" customHeight="1">
      <c r="A5" s="9" t="s">
        <v>4</v>
      </c>
      <c r="B5" s="10"/>
      <c r="C5" s="10"/>
      <c r="D5" s="11" t="s">
        <v>180</v>
      </c>
      <c r="E5" s="96"/>
      <c r="F5" s="13"/>
      <c r="G5" s="134" t="s">
        <v>5</v>
      </c>
      <c r="H5" s="134"/>
      <c r="I5" s="14">
        <f>40*5</f>
        <v>200</v>
      </c>
      <c r="K5" s="3"/>
      <c r="L5" s="3"/>
      <c r="M5" s="3"/>
      <c r="N5" s="3"/>
    </row>
    <row r="6" spans="1:14" ht="13.5" customHeight="1">
      <c r="A6" s="93" t="s">
        <v>6</v>
      </c>
      <c r="B6" s="16"/>
      <c r="C6" s="17"/>
      <c r="D6" s="18" t="s">
        <v>189</v>
      </c>
      <c r="E6" s="19"/>
      <c r="F6" s="20"/>
      <c r="G6" s="134" t="s">
        <v>7</v>
      </c>
      <c r="H6" s="95" t="s">
        <v>8</v>
      </c>
      <c r="I6" s="22">
        <v>0.2</v>
      </c>
      <c r="K6" s="3"/>
      <c r="L6" s="3"/>
      <c r="M6" s="3"/>
      <c r="N6" s="3"/>
    </row>
    <row r="7" spans="1:14" ht="25.5" customHeight="1">
      <c r="A7" s="18" t="s">
        <v>9</v>
      </c>
      <c r="B7" s="23"/>
      <c r="C7" s="17"/>
      <c r="D7" s="18" t="s">
        <v>169</v>
      </c>
      <c r="E7" s="19"/>
      <c r="F7" s="20"/>
      <c r="G7" s="134"/>
      <c r="H7" s="95" t="s">
        <v>11</v>
      </c>
      <c r="I7" s="24">
        <v>0</v>
      </c>
      <c r="K7" s="3"/>
      <c r="L7" s="3"/>
      <c r="M7" s="3"/>
      <c r="N7" s="3"/>
    </row>
    <row r="8" spans="1:9" ht="21" customHeight="1">
      <c r="A8" s="18" t="s">
        <v>12</v>
      </c>
      <c r="B8" s="23"/>
      <c r="C8" s="17"/>
      <c r="D8" s="141" t="s">
        <v>170</v>
      </c>
      <c r="E8" s="142"/>
      <c r="F8" s="143"/>
      <c r="G8" s="134"/>
      <c r="H8" s="95" t="s">
        <v>14</v>
      </c>
      <c r="I8" s="22">
        <v>0.4</v>
      </c>
    </row>
    <row r="9" spans="1:9" ht="24.75" customHeight="1">
      <c r="A9" s="18" t="s">
        <v>15</v>
      </c>
      <c r="B9" s="23"/>
      <c r="C9" s="17"/>
      <c r="D9" s="11" t="s">
        <v>16</v>
      </c>
      <c r="E9" s="19"/>
      <c r="F9" s="20"/>
      <c r="G9" s="134"/>
      <c r="H9" s="95" t="s">
        <v>11</v>
      </c>
      <c r="I9" s="95">
        <v>1</v>
      </c>
    </row>
    <row r="10" spans="1:9" ht="20.25" customHeight="1">
      <c r="A10" s="135" t="s">
        <v>17</v>
      </c>
      <c r="B10" s="135"/>
      <c r="C10" s="135"/>
      <c r="D10" s="135"/>
      <c r="E10" s="135"/>
      <c r="F10" s="135"/>
      <c r="G10" s="95"/>
      <c r="H10" s="95">
        <v>220</v>
      </c>
      <c r="I10" s="25">
        <v>1542.2</v>
      </c>
    </row>
    <row r="11" spans="1:9" ht="23.25" customHeight="1">
      <c r="A11" s="136" t="s">
        <v>18</v>
      </c>
      <c r="B11" s="144"/>
      <c r="C11" s="144"/>
      <c r="D11" s="144"/>
      <c r="E11" s="144"/>
      <c r="F11" s="144"/>
      <c r="G11" s="95" t="s">
        <v>16</v>
      </c>
      <c r="H11" s="95" t="s">
        <v>19</v>
      </c>
      <c r="I11" s="26">
        <v>0.05</v>
      </c>
    </row>
    <row r="12" spans="1:9" ht="15" customHeight="1">
      <c r="A12" s="145" t="s">
        <v>161</v>
      </c>
      <c r="B12" s="146"/>
      <c r="C12" s="146"/>
      <c r="D12" s="146"/>
      <c r="E12" s="146"/>
      <c r="F12" s="146"/>
      <c r="G12" s="134" t="s">
        <v>21</v>
      </c>
      <c r="H12" s="95" t="s">
        <v>22</v>
      </c>
      <c r="I12" s="27">
        <v>4.3</v>
      </c>
    </row>
    <row r="13" spans="1:9" ht="11.25">
      <c r="A13" s="147"/>
      <c r="B13" s="148"/>
      <c r="C13" s="148"/>
      <c r="D13" s="148"/>
      <c r="E13" s="148"/>
      <c r="F13" s="148"/>
      <c r="G13" s="134"/>
      <c r="H13" s="95" t="s">
        <v>23</v>
      </c>
      <c r="I13" s="95">
        <v>22</v>
      </c>
    </row>
    <row r="14" spans="1:9" ht="11.25">
      <c r="A14" s="147"/>
      <c r="B14" s="148"/>
      <c r="C14" s="148"/>
      <c r="D14" s="148"/>
      <c r="E14" s="148"/>
      <c r="F14" s="148"/>
      <c r="G14" s="134"/>
      <c r="H14" s="95" t="s">
        <v>24</v>
      </c>
      <c r="I14" s="95">
        <v>2</v>
      </c>
    </row>
    <row r="15" spans="1:9" ht="11.25">
      <c r="A15" s="149"/>
      <c r="B15" s="150"/>
      <c r="C15" s="150"/>
      <c r="D15" s="150"/>
      <c r="E15" s="150"/>
      <c r="F15" s="150"/>
      <c r="G15" s="134"/>
      <c r="H15" s="95" t="s">
        <v>25</v>
      </c>
      <c r="I15" s="22">
        <v>0.03</v>
      </c>
    </row>
    <row r="16" spans="1:9" ht="11.25" customHeight="1">
      <c r="A16" s="135" t="s">
        <v>171</v>
      </c>
      <c r="B16" s="135"/>
      <c r="C16" s="135"/>
      <c r="D16" s="135"/>
      <c r="E16" s="135"/>
      <c r="F16" s="136"/>
      <c r="G16" s="134" t="s">
        <v>21</v>
      </c>
      <c r="H16" s="95" t="s">
        <v>27</v>
      </c>
      <c r="I16" s="27">
        <v>170.9</v>
      </c>
    </row>
    <row r="17" spans="1:9" ht="11.25" customHeight="1">
      <c r="A17" s="135"/>
      <c r="B17" s="135"/>
      <c r="C17" s="135"/>
      <c r="D17" s="135"/>
      <c r="E17" s="135"/>
      <c r="F17" s="136"/>
      <c r="G17" s="134"/>
      <c r="H17" s="95" t="s">
        <v>28</v>
      </c>
      <c r="I17" s="24">
        <v>1</v>
      </c>
    </row>
    <row r="18" spans="1:9" ht="11.25" customHeight="1">
      <c r="A18" s="135"/>
      <c r="B18" s="135"/>
      <c r="C18" s="135"/>
      <c r="D18" s="135"/>
      <c r="E18" s="135"/>
      <c r="F18" s="136"/>
      <c r="G18" s="134"/>
      <c r="H18" s="95" t="s">
        <v>29</v>
      </c>
      <c r="I18" s="24">
        <v>1</v>
      </c>
    </row>
    <row r="19" spans="1:9" ht="11.25">
      <c r="A19" s="135"/>
      <c r="B19" s="135"/>
      <c r="C19" s="135"/>
      <c r="D19" s="135"/>
      <c r="E19" s="135"/>
      <c r="F19" s="136"/>
      <c r="G19" s="134"/>
      <c r="H19" s="95" t="s">
        <v>25</v>
      </c>
      <c r="I19" s="28">
        <v>0.15</v>
      </c>
    </row>
    <row r="20" spans="1:9" ht="11.25">
      <c r="A20" s="135" t="s">
        <v>30</v>
      </c>
      <c r="B20" s="135"/>
      <c r="C20" s="135"/>
      <c r="D20" s="135"/>
      <c r="E20" s="135"/>
      <c r="F20" s="135"/>
      <c r="G20" s="95"/>
      <c r="H20" s="95" t="s">
        <v>19</v>
      </c>
      <c r="I20" s="28">
        <v>0.2</v>
      </c>
    </row>
    <row r="21" ht="4.5" customHeight="1"/>
    <row r="22" spans="1:9" ht="17.25" customHeight="1">
      <c r="A22" s="137" t="s">
        <v>31</v>
      </c>
      <c r="B22" s="137"/>
      <c r="C22" s="137"/>
      <c r="D22" s="137"/>
      <c r="E22" s="137"/>
      <c r="F22" s="137"/>
      <c r="G22" s="137"/>
      <c r="H22" s="137"/>
      <c r="I22" s="137"/>
    </row>
    <row r="23" spans="1:9" ht="45">
      <c r="A23" s="29" t="s">
        <v>32</v>
      </c>
      <c r="B23" s="138" t="s">
        <v>33</v>
      </c>
      <c r="C23" s="139"/>
      <c r="D23" s="139"/>
      <c r="E23" s="139"/>
      <c r="F23" s="139"/>
      <c r="G23" s="140"/>
      <c r="H23" s="29" t="s">
        <v>34</v>
      </c>
      <c r="I23" s="29" t="s">
        <v>35</v>
      </c>
    </row>
    <row r="24" spans="1:9" ht="15" customHeight="1">
      <c r="A24" s="89">
        <v>1</v>
      </c>
      <c r="B24" s="141" t="s">
        <v>36</v>
      </c>
      <c r="C24" s="142"/>
      <c r="D24" s="142"/>
      <c r="E24" s="142"/>
      <c r="F24" s="142"/>
      <c r="G24" s="143"/>
      <c r="H24" s="31">
        <f aca="true" t="shared" si="0" ref="H24:H29">I24/$I$30</f>
        <v>0.6944444444444444</v>
      </c>
      <c r="I24" s="32">
        <f>I10/H10*I5</f>
        <v>1402</v>
      </c>
    </row>
    <row r="25" spans="1:10" ht="15" customHeight="1">
      <c r="A25" s="89">
        <v>2</v>
      </c>
      <c r="B25" s="141" t="s">
        <v>193</v>
      </c>
      <c r="C25" s="142"/>
      <c r="D25" s="142"/>
      <c r="E25" s="142"/>
      <c r="F25" s="142"/>
      <c r="G25" s="143"/>
      <c r="H25" s="31">
        <f t="shared" si="0"/>
        <v>0</v>
      </c>
      <c r="I25" s="91">
        <v>0</v>
      </c>
      <c r="J25" s="34"/>
    </row>
    <row r="26" spans="1:9" ht="15" customHeight="1">
      <c r="A26" s="89">
        <v>3</v>
      </c>
      <c r="B26" s="141" t="s">
        <v>194</v>
      </c>
      <c r="C26" s="142"/>
      <c r="D26" s="142"/>
      <c r="E26" s="142"/>
      <c r="F26" s="142"/>
      <c r="G26" s="143"/>
      <c r="H26" s="31">
        <f t="shared" si="0"/>
        <v>0</v>
      </c>
      <c r="I26" s="32">
        <v>0</v>
      </c>
    </row>
    <row r="27" spans="1:9" ht="15" customHeight="1">
      <c r="A27" s="154">
        <v>4</v>
      </c>
      <c r="B27" s="156" t="s">
        <v>191</v>
      </c>
      <c r="C27" s="156"/>
      <c r="D27" s="156"/>
      <c r="E27" s="156"/>
      <c r="F27" s="156"/>
      <c r="G27" s="156"/>
      <c r="H27" s="31">
        <f t="shared" si="0"/>
        <v>0</v>
      </c>
      <c r="I27" s="32">
        <f>I6*I7*I10</f>
        <v>0</v>
      </c>
    </row>
    <row r="28" spans="1:9" ht="15" customHeight="1">
      <c r="A28" s="155"/>
      <c r="B28" s="157" t="s">
        <v>190</v>
      </c>
      <c r="C28" s="158"/>
      <c r="D28" s="158"/>
      <c r="E28" s="158"/>
      <c r="F28" s="158"/>
      <c r="G28" s="159"/>
      <c r="H28" s="31">
        <f t="shared" si="0"/>
        <v>0.3055555555555556</v>
      </c>
      <c r="I28" s="32">
        <f>(I8*I10*I9)</f>
        <v>616.8800000000001</v>
      </c>
    </row>
    <row r="29" spans="1:9" ht="15" customHeight="1">
      <c r="A29" s="89">
        <v>5</v>
      </c>
      <c r="B29" s="141" t="s">
        <v>30</v>
      </c>
      <c r="C29" s="142"/>
      <c r="D29" s="142"/>
      <c r="E29" s="142"/>
      <c r="F29" s="142"/>
      <c r="G29" s="143"/>
      <c r="H29" s="31">
        <f t="shared" si="0"/>
        <v>0</v>
      </c>
      <c r="I29" s="32">
        <v>0</v>
      </c>
    </row>
    <row r="30" spans="1:10" s="38" customFormat="1" ht="15" customHeight="1">
      <c r="A30" s="151" t="s">
        <v>37</v>
      </c>
      <c r="B30" s="152"/>
      <c r="C30" s="152"/>
      <c r="D30" s="152"/>
      <c r="E30" s="152"/>
      <c r="F30" s="152"/>
      <c r="G30" s="153"/>
      <c r="H30" s="35">
        <f>SUM(H24:H29)</f>
        <v>1</v>
      </c>
      <c r="I30" s="90">
        <f>SUM(I24:I29)</f>
        <v>2018.88</v>
      </c>
      <c r="J30" s="37"/>
    </row>
    <row r="31" ht="4.5" customHeight="1"/>
    <row r="32" spans="1:9" ht="33.75" customHeight="1">
      <c r="A32" s="29" t="s">
        <v>38</v>
      </c>
      <c r="B32" s="138" t="s">
        <v>39</v>
      </c>
      <c r="C32" s="139"/>
      <c r="D32" s="139"/>
      <c r="E32" s="139"/>
      <c r="F32" s="139"/>
      <c r="G32" s="140"/>
      <c r="H32" s="29" t="s">
        <v>34</v>
      </c>
      <c r="I32" s="29" t="s">
        <v>35</v>
      </c>
    </row>
    <row r="33" spans="1:9" ht="15" customHeight="1">
      <c r="A33" s="89">
        <v>1</v>
      </c>
      <c r="B33" s="141" t="s">
        <v>40</v>
      </c>
      <c r="C33" s="142"/>
      <c r="D33" s="142"/>
      <c r="E33" s="142"/>
      <c r="F33" s="142"/>
      <c r="G33" s="143"/>
      <c r="H33" s="31">
        <v>0.2</v>
      </c>
      <c r="I33" s="32">
        <f aca="true" t="shared" si="1" ref="I33:I40">$I$30*H33</f>
        <v>403.77600000000007</v>
      </c>
    </row>
    <row r="34" spans="1:9" ht="15" customHeight="1">
      <c r="A34" s="89">
        <v>2</v>
      </c>
      <c r="B34" s="141" t="s">
        <v>41</v>
      </c>
      <c r="C34" s="142"/>
      <c r="D34" s="142"/>
      <c r="E34" s="142"/>
      <c r="F34" s="142"/>
      <c r="G34" s="143"/>
      <c r="H34" s="31">
        <v>0.015</v>
      </c>
      <c r="I34" s="32">
        <f t="shared" si="1"/>
        <v>30.2832</v>
      </c>
    </row>
    <row r="35" spans="1:9" ht="15" customHeight="1">
      <c r="A35" s="89">
        <v>3</v>
      </c>
      <c r="B35" s="141" t="s">
        <v>42</v>
      </c>
      <c r="C35" s="142"/>
      <c r="D35" s="142"/>
      <c r="E35" s="142"/>
      <c r="F35" s="142"/>
      <c r="G35" s="143"/>
      <c r="H35" s="31">
        <v>0.01</v>
      </c>
      <c r="I35" s="32">
        <f t="shared" si="1"/>
        <v>20.1888</v>
      </c>
    </row>
    <row r="36" spans="1:9" ht="15" customHeight="1">
      <c r="A36" s="89">
        <v>4</v>
      </c>
      <c r="B36" s="141" t="s">
        <v>43</v>
      </c>
      <c r="C36" s="142"/>
      <c r="D36" s="142"/>
      <c r="E36" s="142"/>
      <c r="F36" s="142"/>
      <c r="G36" s="143"/>
      <c r="H36" s="31">
        <v>0.002</v>
      </c>
      <c r="I36" s="32">
        <f t="shared" si="1"/>
        <v>4.0377600000000005</v>
      </c>
    </row>
    <row r="37" spans="1:9" ht="15" customHeight="1">
      <c r="A37" s="89">
        <v>5</v>
      </c>
      <c r="B37" s="141" t="s">
        <v>44</v>
      </c>
      <c r="C37" s="142"/>
      <c r="D37" s="142"/>
      <c r="E37" s="142"/>
      <c r="F37" s="142"/>
      <c r="G37" s="143"/>
      <c r="H37" s="31">
        <v>0.025</v>
      </c>
      <c r="I37" s="32">
        <f t="shared" si="1"/>
        <v>50.47200000000001</v>
      </c>
    </row>
    <row r="38" spans="1:9" ht="15" customHeight="1">
      <c r="A38" s="89">
        <v>6</v>
      </c>
      <c r="B38" s="141" t="s">
        <v>45</v>
      </c>
      <c r="C38" s="142"/>
      <c r="D38" s="142"/>
      <c r="E38" s="142"/>
      <c r="F38" s="142"/>
      <c r="G38" s="143"/>
      <c r="H38" s="31">
        <v>0.08</v>
      </c>
      <c r="I38" s="32">
        <f t="shared" si="1"/>
        <v>161.5104</v>
      </c>
    </row>
    <row r="39" spans="1:9" ht="15" customHeight="1">
      <c r="A39" s="89">
        <v>7</v>
      </c>
      <c r="B39" s="141" t="s">
        <v>46</v>
      </c>
      <c r="C39" s="142"/>
      <c r="D39" s="142"/>
      <c r="E39" s="142"/>
      <c r="F39" s="142"/>
      <c r="G39" s="143"/>
      <c r="H39" s="31">
        <v>0.03</v>
      </c>
      <c r="I39" s="32">
        <f t="shared" si="1"/>
        <v>60.5664</v>
      </c>
    </row>
    <row r="40" spans="1:9" ht="15" customHeight="1">
      <c r="A40" s="89">
        <v>8</v>
      </c>
      <c r="B40" s="141" t="s">
        <v>47</v>
      </c>
      <c r="C40" s="142"/>
      <c r="D40" s="142"/>
      <c r="E40" s="142"/>
      <c r="F40" s="142"/>
      <c r="G40" s="143"/>
      <c r="H40" s="31">
        <v>0.006</v>
      </c>
      <c r="I40" s="32">
        <f t="shared" si="1"/>
        <v>12.113280000000001</v>
      </c>
    </row>
    <row r="41" spans="1:10" s="38" customFormat="1" ht="15" customHeight="1">
      <c r="A41" s="151" t="s">
        <v>48</v>
      </c>
      <c r="B41" s="152"/>
      <c r="C41" s="152"/>
      <c r="D41" s="152"/>
      <c r="E41" s="152"/>
      <c r="F41" s="152"/>
      <c r="G41" s="153"/>
      <c r="H41" s="35">
        <f>SUM(H33:H40)</f>
        <v>0.3680000000000001</v>
      </c>
      <c r="I41" s="90">
        <f>I33+I34+I35+I36+I37+I38+I39+I40</f>
        <v>742.9478400000002</v>
      </c>
      <c r="J41" s="37"/>
    </row>
    <row r="42" spans="1:9" ht="15" customHeight="1">
      <c r="A42" s="161" t="s">
        <v>49</v>
      </c>
      <c r="B42" s="161"/>
      <c r="C42" s="161"/>
      <c r="D42" s="161"/>
      <c r="E42" s="161"/>
      <c r="F42" s="161"/>
      <c r="G42" s="161"/>
      <c r="H42" s="161"/>
      <c r="I42" s="161"/>
    </row>
    <row r="43" spans="1:16" ht="30.75" customHeight="1">
      <c r="A43" s="160" t="s">
        <v>178</v>
      </c>
      <c r="B43" s="160"/>
      <c r="C43" s="160"/>
      <c r="D43" s="160"/>
      <c r="E43" s="160"/>
      <c r="F43" s="160"/>
      <c r="G43" s="160"/>
      <c r="H43" s="160"/>
      <c r="I43" s="160"/>
      <c r="J43"/>
      <c r="K43"/>
      <c r="L43"/>
      <c r="M43"/>
      <c r="N43"/>
      <c r="O43"/>
      <c r="P43"/>
    </row>
    <row r="44" spans="1:9" ht="33.75" customHeight="1">
      <c r="A44" s="29" t="s">
        <v>50</v>
      </c>
      <c r="B44" s="138" t="s">
        <v>51</v>
      </c>
      <c r="C44" s="139"/>
      <c r="D44" s="139"/>
      <c r="E44" s="139"/>
      <c r="F44" s="139"/>
      <c r="G44" s="140"/>
      <c r="H44" s="29" t="s">
        <v>34</v>
      </c>
      <c r="I44" s="29" t="s">
        <v>35</v>
      </c>
    </row>
    <row r="45" spans="1:9" ht="13.5" customHeight="1">
      <c r="A45" s="89">
        <v>1</v>
      </c>
      <c r="B45" s="141" t="s">
        <v>52</v>
      </c>
      <c r="C45" s="142"/>
      <c r="D45" s="142"/>
      <c r="E45" s="142"/>
      <c r="F45" s="142"/>
      <c r="G45" s="143"/>
      <c r="H45" s="31">
        <v>0.1111</v>
      </c>
      <c r="I45" s="32">
        <f>$I$30*H45</f>
        <v>224.297568</v>
      </c>
    </row>
    <row r="46" spans="1:9" ht="13.5" customHeight="1">
      <c r="A46" s="89">
        <v>2</v>
      </c>
      <c r="B46" s="141" t="s">
        <v>53</v>
      </c>
      <c r="C46" s="142"/>
      <c r="D46" s="142"/>
      <c r="E46" s="142"/>
      <c r="F46" s="142"/>
      <c r="G46" s="143"/>
      <c r="H46" s="31">
        <v>0.02047</v>
      </c>
      <c r="I46" s="32">
        <f aca="true" t="shared" si="2" ref="I46:I51">$I$30*H46</f>
        <v>41.3264736</v>
      </c>
    </row>
    <row r="47" spans="1:9" ht="13.5" customHeight="1">
      <c r="A47" s="89">
        <v>3</v>
      </c>
      <c r="B47" s="141" t="s">
        <v>54</v>
      </c>
      <c r="C47" s="142"/>
      <c r="D47" s="142"/>
      <c r="E47" s="142"/>
      <c r="F47" s="142"/>
      <c r="G47" s="143"/>
      <c r="H47" s="31">
        <v>0.012123</v>
      </c>
      <c r="I47" s="32">
        <f t="shared" si="2"/>
        <v>24.474882240000003</v>
      </c>
    </row>
    <row r="48" spans="1:9" ht="13.5" customHeight="1">
      <c r="A48" s="89">
        <v>4</v>
      </c>
      <c r="B48" s="141" t="s">
        <v>55</v>
      </c>
      <c r="C48" s="142"/>
      <c r="D48" s="142"/>
      <c r="E48" s="142"/>
      <c r="F48" s="142"/>
      <c r="G48" s="143"/>
      <c r="H48" s="31">
        <v>0.011436</v>
      </c>
      <c r="I48" s="32">
        <f>$I$30*H48</f>
        <v>23.08791168</v>
      </c>
    </row>
    <row r="49" spans="1:9" ht="13.5" customHeight="1">
      <c r="A49" s="89">
        <v>5</v>
      </c>
      <c r="B49" s="141" t="s">
        <v>56</v>
      </c>
      <c r="C49" s="142"/>
      <c r="D49" s="142"/>
      <c r="E49" s="142"/>
      <c r="F49" s="142"/>
      <c r="G49" s="143"/>
      <c r="H49" s="31">
        <v>0.000174</v>
      </c>
      <c r="I49" s="32">
        <f t="shared" si="2"/>
        <v>0.35128512</v>
      </c>
    </row>
    <row r="50" spans="1:9" ht="13.5" customHeight="1">
      <c r="A50" s="89">
        <v>6</v>
      </c>
      <c r="B50" s="141" t="s">
        <v>57</v>
      </c>
      <c r="C50" s="142"/>
      <c r="D50" s="142"/>
      <c r="E50" s="142"/>
      <c r="F50" s="142"/>
      <c r="G50" s="143"/>
      <c r="H50" s="31">
        <v>0.000442</v>
      </c>
      <c r="I50" s="32">
        <f t="shared" si="2"/>
        <v>0.8923449600000001</v>
      </c>
    </row>
    <row r="51" spans="1:9" ht="13.5" customHeight="1">
      <c r="A51" s="89">
        <v>7</v>
      </c>
      <c r="B51" s="141" t="s">
        <v>58</v>
      </c>
      <c r="C51" s="142"/>
      <c r="D51" s="142"/>
      <c r="E51" s="142"/>
      <c r="F51" s="142"/>
      <c r="G51" s="143"/>
      <c r="H51" s="31">
        <v>0.000185</v>
      </c>
      <c r="I51" s="32">
        <f t="shared" si="2"/>
        <v>0.3734928</v>
      </c>
    </row>
    <row r="52" spans="1:9" ht="13.5" customHeight="1">
      <c r="A52" s="89">
        <v>8</v>
      </c>
      <c r="B52" s="141" t="s">
        <v>59</v>
      </c>
      <c r="C52" s="142"/>
      <c r="D52" s="142"/>
      <c r="E52" s="142"/>
      <c r="F52" s="142"/>
      <c r="G52" s="143"/>
      <c r="H52" s="31">
        <v>0.09079</v>
      </c>
      <c r="I52" s="32">
        <f>$I$30*H52</f>
        <v>183.2941152</v>
      </c>
    </row>
    <row r="53" spans="1:10" s="38" customFormat="1" ht="13.5" customHeight="1">
      <c r="A53" s="151" t="s">
        <v>60</v>
      </c>
      <c r="B53" s="152"/>
      <c r="C53" s="152"/>
      <c r="D53" s="152"/>
      <c r="E53" s="152"/>
      <c r="F53" s="152"/>
      <c r="G53" s="153"/>
      <c r="H53" s="35">
        <f>SUM(H45:H52)</f>
        <v>0.24672</v>
      </c>
      <c r="I53" s="90">
        <f>I45+I46+I47+I48+I49+I50+I51+I52</f>
        <v>498.0980736</v>
      </c>
      <c r="J53" s="37"/>
    </row>
    <row r="54" spans="1:9" ht="10.5" customHeight="1">
      <c r="A54" s="39" t="s">
        <v>61</v>
      </c>
      <c r="B54" s="163" t="s">
        <v>62</v>
      </c>
      <c r="C54" s="163"/>
      <c r="D54" s="163"/>
      <c r="E54" s="163"/>
      <c r="F54" s="163"/>
      <c r="G54" s="163"/>
      <c r="H54" s="163"/>
      <c r="I54" s="163"/>
    </row>
    <row r="55" spans="1:9" ht="9" customHeight="1">
      <c r="A55" s="39" t="s">
        <v>63</v>
      </c>
      <c r="B55" s="162" t="s">
        <v>64</v>
      </c>
      <c r="C55" s="162"/>
      <c r="D55" s="162"/>
      <c r="E55" s="162"/>
      <c r="F55" s="162"/>
      <c r="G55" s="162"/>
      <c r="H55" s="162"/>
      <c r="I55" s="162"/>
    </row>
    <row r="56" spans="1:9" ht="33.75" customHeight="1">
      <c r="A56" s="29" t="s">
        <v>65</v>
      </c>
      <c r="B56" s="138" t="s">
        <v>66</v>
      </c>
      <c r="C56" s="139"/>
      <c r="D56" s="139"/>
      <c r="E56" s="139"/>
      <c r="F56" s="139"/>
      <c r="G56" s="140"/>
      <c r="H56" s="29" t="s">
        <v>34</v>
      </c>
      <c r="I56" s="29" t="s">
        <v>35</v>
      </c>
    </row>
    <row r="57" spans="1:9" ht="15" customHeight="1">
      <c r="A57" s="89">
        <v>1</v>
      </c>
      <c r="B57" s="141" t="s">
        <v>67</v>
      </c>
      <c r="C57" s="142"/>
      <c r="D57" s="142"/>
      <c r="E57" s="142"/>
      <c r="F57" s="142"/>
      <c r="G57" s="143"/>
      <c r="H57" s="31">
        <v>0.023627</v>
      </c>
      <c r="I57" s="32">
        <f>$I$30*H57</f>
        <v>47.70007776</v>
      </c>
    </row>
    <row r="58" spans="1:9" ht="15" customHeight="1">
      <c r="A58" s="89">
        <v>2</v>
      </c>
      <c r="B58" s="141" t="s">
        <v>68</v>
      </c>
      <c r="C58" s="142"/>
      <c r="D58" s="142"/>
      <c r="E58" s="142"/>
      <c r="F58" s="142"/>
      <c r="G58" s="143"/>
      <c r="H58" s="31">
        <v>0.001717</v>
      </c>
      <c r="I58" s="32">
        <f>$I$30*H58</f>
        <v>3.46641696</v>
      </c>
    </row>
    <row r="59" spans="1:9" ht="15" customHeight="1">
      <c r="A59" s="89">
        <v>3</v>
      </c>
      <c r="B59" s="141" t="s">
        <v>69</v>
      </c>
      <c r="C59" s="142"/>
      <c r="D59" s="142"/>
      <c r="E59" s="142"/>
      <c r="F59" s="142"/>
      <c r="G59" s="143"/>
      <c r="H59" s="31">
        <v>0.011813</v>
      </c>
      <c r="I59" s="32">
        <f>$I$30*H59</f>
        <v>23.849029440000002</v>
      </c>
    </row>
    <row r="60" spans="1:10" s="38" customFormat="1" ht="15" customHeight="1">
      <c r="A60" s="151" t="s">
        <v>70</v>
      </c>
      <c r="B60" s="152"/>
      <c r="C60" s="152"/>
      <c r="D60" s="152"/>
      <c r="E60" s="152"/>
      <c r="F60" s="152"/>
      <c r="G60" s="153"/>
      <c r="H60" s="35">
        <f>SUM(H57:H59)</f>
        <v>0.037156999999999996</v>
      </c>
      <c r="I60" s="90">
        <f>I57+I58+I59</f>
        <v>75.01552416000001</v>
      </c>
      <c r="J60" s="37"/>
    </row>
    <row r="61" ht="4.5" customHeight="1"/>
    <row r="62" spans="1:9" ht="45">
      <c r="A62" s="29" t="s">
        <v>71</v>
      </c>
      <c r="B62" s="138" t="s">
        <v>72</v>
      </c>
      <c r="C62" s="139"/>
      <c r="D62" s="139"/>
      <c r="E62" s="139"/>
      <c r="F62" s="139"/>
      <c r="G62" s="140"/>
      <c r="H62" s="29" t="s">
        <v>34</v>
      </c>
      <c r="I62" s="29" t="s">
        <v>35</v>
      </c>
    </row>
    <row r="63" spans="1:9" ht="15" customHeight="1">
      <c r="A63" s="89">
        <v>1</v>
      </c>
      <c r="B63" s="141" t="s">
        <v>73</v>
      </c>
      <c r="C63" s="142"/>
      <c r="D63" s="142"/>
      <c r="E63" s="142"/>
      <c r="F63" s="142"/>
      <c r="G63" s="143"/>
      <c r="H63" s="31">
        <f>(H41*H53)</f>
        <v>0.09079296000000002</v>
      </c>
      <c r="I63" s="32">
        <f>$I$30*H63</f>
        <v>183.30009108480004</v>
      </c>
    </row>
    <row r="64" spans="1:11" s="38" customFormat="1" ht="15" customHeight="1">
      <c r="A64" s="151" t="s">
        <v>74</v>
      </c>
      <c r="B64" s="152"/>
      <c r="C64" s="152"/>
      <c r="D64" s="152"/>
      <c r="E64" s="152"/>
      <c r="F64" s="152"/>
      <c r="G64" s="153"/>
      <c r="H64" s="35">
        <f>SUM(H63:H63)</f>
        <v>0.09079296000000002</v>
      </c>
      <c r="I64" s="90">
        <f>I63</f>
        <v>183.30009108480004</v>
      </c>
      <c r="J64" s="37"/>
      <c r="K64" s="40"/>
    </row>
    <row r="65" ht="4.5" customHeight="1">
      <c r="J65" s="41"/>
    </row>
    <row r="66" spans="1:10" s="38" customFormat="1" ht="12">
      <c r="A66" s="166" t="s">
        <v>75</v>
      </c>
      <c r="B66" s="166"/>
      <c r="C66" s="166"/>
      <c r="D66" s="166"/>
      <c r="E66" s="166"/>
      <c r="F66" s="166"/>
      <c r="G66" s="166"/>
      <c r="H66" s="42">
        <f>H41+H53+H60+H64</f>
        <v>0.7426699600000002</v>
      </c>
      <c r="I66" s="43">
        <f>I41+I53+I60+I64</f>
        <v>1499.3615288448002</v>
      </c>
      <c r="J66" s="37"/>
    </row>
    <row r="67" ht="4.5" customHeight="1"/>
    <row r="68" spans="1:9" ht="45">
      <c r="A68" s="29" t="s">
        <v>76</v>
      </c>
      <c r="B68" s="138" t="s">
        <v>77</v>
      </c>
      <c r="C68" s="139"/>
      <c r="D68" s="139"/>
      <c r="E68" s="139"/>
      <c r="F68" s="139"/>
      <c r="G68" s="140"/>
      <c r="H68" s="29" t="s">
        <v>34</v>
      </c>
      <c r="I68" s="29" t="s">
        <v>35</v>
      </c>
    </row>
    <row r="69" spans="1:9" ht="15" customHeight="1">
      <c r="A69" s="97">
        <v>1</v>
      </c>
      <c r="B69" s="141" t="s">
        <v>182</v>
      </c>
      <c r="C69" s="142"/>
      <c r="D69" s="142"/>
      <c r="E69" s="142"/>
      <c r="F69" s="142"/>
      <c r="G69" s="143"/>
      <c r="H69" s="31">
        <f>I69/$I$30</f>
        <v>0.07195326121413853</v>
      </c>
      <c r="I69" s="32">
        <f>I80</f>
        <v>145.26500000000001</v>
      </c>
    </row>
    <row r="70" spans="1:9" ht="15" customHeight="1">
      <c r="A70" s="97">
        <v>2</v>
      </c>
      <c r="B70" s="141" t="s">
        <v>181</v>
      </c>
      <c r="C70" s="142"/>
      <c r="D70" s="142"/>
      <c r="E70" s="142"/>
      <c r="F70" s="142"/>
      <c r="G70" s="143"/>
      <c r="H70" s="31">
        <f>I70/$I$30</f>
        <v>0.07288199397685845</v>
      </c>
      <c r="I70" s="32">
        <f>I76</f>
        <v>147.14</v>
      </c>
    </row>
    <row r="71" spans="1:9" ht="15" customHeight="1">
      <c r="A71" s="89">
        <v>3</v>
      </c>
      <c r="B71" s="141" t="s">
        <v>78</v>
      </c>
      <c r="C71" s="142"/>
      <c r="D71" s="142"/>
      <c r="E71" s="142"/>
      <c r="F71" s="142"/>
      <c r="G71" s="143"/>
      <c r="H71" s="31">
        <f>I71/$I$30</f>
        <v>0</v>
      </c>
      <c r="I71" s="32">
        <v>0</v>
      </c>
    </row>
    <row r="72" spans="1:10" ht="15" customHeight="1">
      <c r="A72" s="151" t="s">
        <v>79</v>
      </c>
      <c r="B72" s="152"/>
      <c r="C72" s="152"/>
      <c r="D72" s="152"/>
      <c r="E72" s="152"/>
      <c r="F72" s="152"/>
      <c r="G72" s="153"/>
      <c r="H72" s="35">
        <f>H69+H70+H71</f>
        <v>0.144835255190997</v>
      </c>
      <c r="I72" s="90">
        <f>SUM(I69:I71)</f>
        <v>292.405</v>
      </c>
      <c r="J72" s="34"/>
    </row>
    <row r="73" spans="1:9" ht="4.5" customHeight="1">
      <c r="A73" s="45"/>
      <c r="B73" s="45"/>
      <c r="C73" s="45"/>
      <c r="D73" s="45"/>
      <c r="E73" s="45"/>
      <c r="F73" s="45"/>
      <c r="G73" s="45"/>
      <c r="H73" s="46"/>
      <c r="I73" s="47"/>
    </row>
    <row r="74" spans="1:9" ht="15" customHeight="1">
      <c r="A74" s="164" t="s">
        <v>80</v>
      </c>
      <c r="B74" s="164"/>
      <c r="C74" s="164"/>
      <c r="D74" s="164"/>
      <c r="E74" s="164"/>
      <c r="F74" s="164"/>
      <c r="G74" s="164"/>
      <c r="H74" s="164"/>
      <c r="I74" s="164"/>
    </row>
    <row r="75" spans="1:9" ht="24" customHeight="1">
      <c r="A75" s="135" t="s">
        <v>81</v>
      </c>
      <c r="B75" s="135"/>
      <c r="C75" s="89" t="s">
        <v>82</v>
      </c>
      <c r="D75" s="89" t="s">
        <v>83</v>
      </c>
      <c r="E75" s="89" t="s">
        <v>84</v>
      </c>
      <c r="F75" s="89" t="s">
        <v>85</v>
      </c>
      <c r="G75" s="89" t="s">
        <v>86</v>
      </c>
      <c r="H75" s="31" t="s">
        <v>87</v>
      </c>
      <c r="I75" s="32" t="s">
        <v>88</v>
      </c>
    </row>
    <row r="76" spans="1:9" ht="15" customHeight="1">
      <c r="A76" s="165">
        <f>I12</f>
        <v>4.3</v>
      </c>
      <c r="B76" s="135"/>
      <c r="C76" s="89">
        <f>I13</f>
        <v>22</v>
      </c>
      <c r="D76" s="89">
        <f>I14</f>
        <v>2</v>
      </c>
      <c r="E76" s="94">
        <f>A76*C76*D76</f>
        <v>189.2</v>
      </c>
      <c r="F76" s="32">
        <f>I24</f>
        <v>1402</v>
      </c>
      <c r="G76" s="49">
        <f>I15</f>
        <v>0.03</v>
      </c>
      <c r="H76" s="94">
        <f>F76*G76</f>
        <v>42.059999999999995</v>
      </c>
      <c r="I76" s="32">
        <f>IF((E76-H76)&lt;0,0,E76-H76)</f>
        <v>147.14</v>
      </c>
    </row>
    <row r="77" spans="1:9" ht="4.5" customHeight="1">
      <c r="A77" s="50"/>
      <c r="B77" s="50"/>
      <c r="C77" s="50"/>
      <c r="D77" s="50"/>
      <c r="E77" s="51"/>
      <c r="F77" s="51"/>
      <c r="G77" s="52"/>
      <c r="H77" s="51"/>
      <c r="I77" s="53"/>
    </row>
    <row r="78" spans="1:9" ht="15" customHeight="1">
      <c r="A78" s="164" t="s">
        <v>89</v>
      </c>
      <c r="B78" s="164"/>
      <c r="C78" s="164"/>
      <c r="D78" s="164"/>
      <c r="E78" s="164"/>
      <c r="F78" s="164"/>
      <c r="G78" s="164"/>
      <c r="H78" s="164"/>
      <c r="I78" s="164"/>
    </row>
    <row r="79" spans="1:9" ht="23.25" customHeight="1">
      <c r="A79" s="135" t="s">
        <v>90</v>
      </c>
      <c r="B79" s="135"/>
      <c r="C79" s="89" t="s">
        <v>91</v>
      </c>
      <c r="D79" s="89" t="s">
        <v>92</v>
      </c>
      <c r="E79" s="89" t="s">
        <v>84</v>
      </c>
      <c r="F79" s="89" t="s">
        <v>85</v>
      </c>
      <c r="G79" s="89" t="s">
        <v>86</v>
      </c>
      <c r="H79" s="31" t="str">
        <f>H75</f>
        <v>Valor desconto</v>
      </c>
      <c r="I79" s="32" t="s">
        <v>88</v>
      </c>
    </row>
    <row r="80" spans="1:9" ht="15" customHeight="1">
      <c r="A80" s="173">
        <f>I16</f>
        <v>170.9</v>
      </c>
      <c r="B80" s="173"/>
      <c r="C80" s="54">
        <f>I17</f>
        <v>1</v>
      </c>
      <c r="D80" s="89">
        <f>I18</f>
        <v>1</v>
      </c>
      <c r="E80" s="94">
        <f>A80*C80*D80</f>
        <v>170.9</v>
      </c>
      <c r="F80" s="94">
        <f>E80</f>
        <v>170.9</v>
      </c>
      <c r="G80" s="88">
        <f>I19</f>
        <v>0.15</v>
      </c>
      <c r="H80" s="94">
        <f>F80*G80</f>
        <v>25.635</v>
      </c>
      <c r="I80" s="32">
        <f>IF((E80-H80)&lt;0,0,E80-H80)</f>
        <v>145.26500000000001</v>
      </c>
    </row>
    <row r="81" ht="4.5" customHeight="1"/>
    <row r="82" spans="1:12" ht="12" customHeight="1">
      <c r="A82" s="174" t="s">
        <v>93</v>
      </c>
      <c r="B82" s="174"/>
      <c r="C82" s="174"/>
      <c r="D82" s="174"/>
      <c r="E82" s="174"/>
      <c r="F82" s="174"/>
      <c r="G82" s="174"/>
      <c r="H82" s="56">
        <f>H30+H66+H72</f>
        <v>1.8875052151909972</v>
      </c>
      <c r="I82" s="57">
        <f>I30+I66+I72</f>
        <v>3810.6465288448</v>
      </c>
      <c r="J82" s="34"/>
      <c r="L82" s="34"/>
    </row>
    <row r="83" spans="1:12" s="62" customFormat="1" ht="4.5" customHeight="1">
      <c r="A83" s="58"/>
      <c r="B83" s="58"/>
      <c r="C83" s="58"/>
      <c r="D83" s="58"/>
      <c r="E83" s="58"/>
      <c r="F83" s="58"/>
      <c r="G83" s="58"/>
      <c r="H83" s="59"/>
      <c r="I83" s="60"/>
      <c r="J83" s="61"/>
      <c r="L83" s="61"/>
    </row>
    <row r="84" spans="1:9" ht="11.25">
      <c r="A84" s="137" t="s">
        <v>94</v>
      </c>
      <c r="B84" s="137"/>
      <c r="C84" s="137"/>
      <c r="D84" s="137"/>
      <c r="E84" s="137"/>
      <c r="F84" s="137"/>
      <c r="G84" s="137"/>
      <c r="H84" s="137"/>
      <c r="I84" s="137"/>
    </row>
    <row r="85" spans="1:9" ht="45">
      <c r="A85" s="29" t="s">
        <v>32</v>
      </c>
      <c r="B85" s="138" t="s">
        <v>95</v>
      </c>
      <c r="C85" s="139"/>
      <c r="D85" s="139"/>
      <c r="E85" s="139"/>
      <c r="F85" s="139"/>
      <c r="G85" s="140"/>
      <c r="H85" s="29" t="s">
        <v>34</v>
      </c>
      <c r="I85" s="29" t="s">
        <v>35</v>
      </c>
    </row>
    <row r="86" spans="1:19" ht="15" customHeight="1">
      <c r="A86" s="89">
        <v>1</v>
      </c>
      <c r="B86" s="141" t="s">
        <v>96</v>
      </c>
      <c r="C86" s="142"/>
      <c r="D86" s="142"/>
      <c r="E86" s="142"/>
      <c r="F86" s="142"/>
      <c r="G86" s="143"/>
      <c r="H86" s="31">
        <f aca="true" t="shared" si="3" ref="H86:H91">I86/$I$97</f>
        <v>0</v>
      </c>
      <c r="I86" s="32">
        <v>0</v>
      </c>
      <c r="K86"/>
      <c r="L86"/>
      <c r="M86"/>
      <c r="N86"/>
      <c r="O86"/>
      <c r="P86"/>
      <c r="Q86"/>
      <c r="R86"/>
      <c r="S86"/>
    </row>
    <row r="87" spans="1:19" ht="15" customHeight="1">
      <c r="A87" s="89">
        <v>2</v>
      </c>
      <c r="B87" s="167" t="s">
        <v>97</v>
      </c>
      <c r="C87" s="168"/>
      <c r="D87" s="168"/>
      <c r="E87" s="168"/>
      <c r="F87" s="168"/>
      <c r="G87" s="169"/>
      <c r="H87" s="31">
        <f t="shared" si="3"/>
        <v>0</v>
      </c>
      <c r="I87" s="32">
        <v>0</v>
      </c>
      <c r="K87"/>
      <c r="L87"/>
      <c r="M87"/>
      <c r="N87"/>
      <c r="O87"/>
      <c r="P87"/>
      <c r="Q87"/>
      <c r="R87"/>
      <c r="S87"/>
    </row>
    <row r="88" spans="1:19" ht="15" customHeight="1">
      <c r="A88" s="89">
        <v>3</v>
      </c>
      <c r="B88" s="141" t="s">
        <v>98</v>
      </c>
      <c r="C88" s="142"/>
      <c r="D88" s="142"/>
      <c r="E88" s="142"/>
      <c r="F88" s="142"/>
      <c r="G88" s="143"/>
      <c r="H88" s="31">
        <f t="shared" si="3"/>
        <v>0</v>
      </c>
      <c r="I88" s="32">
        <v>0</v>
      </c>
      <c r="K88"/>
      <c r="L88"/>
      <c r="M88"/>
      <c r="N88"/>
      <c r="O88"/>
      <c r="P88"/>
      <c r="Q88"/>
      <c r="R88"/>
      <c r="S88"/>
    </row>
    <row r="89" spans="1:19" ht="15" customHeight="1">
      <c r="A89" s="89">
        <v>4</v>
      </c>
      <c r="B89" s="170" t="s">
        <v>99</v>
      </c>
      <c r="C89" s="171"/>
      <c r="D89" s="171"/>
      <c r="E89" s="171"/>
      <c r="F89" s="171"/>
      <c r="G89" s="172"/>
      <c r="H89" s="31">
        <f t="shared" si="3"/>
        <v>0</v>
      </c>
      <c r="I89" s="32">
        <v>0</v>
      </c>
      <c r="K89"/>
      <c r="L89"/>
      <c r="M89"/>
      <c r="N89"/>
      <c r="O89"/>
      <c r="P89"/>
      <c r="Q89"/>
      <c r="R89"/>
      <c r="S89"/>
    </row>
    <row r="90" spans="1:19" ht="15" customHeight="1">
      <c r="A90" s="89">
        <v>5</v>
      </c>
      <c r="B90" s="141" t="s">
        <v>100</v>
      </c>
      <c r="C90" s="142"/>
      <c r="D90" s="142"/>
      <c r="E90" s="142"/>
      <c r="F90" s="142"/>
      <c r="G90" s="143"/>
      <c r="H90" s="31">
        <f t="shared" si="3"/>
        <v>0</v>
      </c>
      <c r="I90" s="32">
        <v>0</v>
      </c>
      <c r="K90"/>
      <c r="L90"/>
      <c r="M90"/>
      <c r="N90"/>
      <c r="O90"/>
      <c r="P90"/>
      <c r="Q90"/>
      <c r="R90"/>
      <c r="S90"/>
    </row>
    <row r="91" spans="1:19" ht="15" customHeight="1">
      <c r="A91" s="89">
        <v>6</v>
      </c>
      <c r="B91" s="141" t="s">
        <v>101</v>
      </c>
      <c r="C91" s="142"/>
      <c r="D91" s="142"/>
      <c r="E91" s="142"/>
      <c r="F91" s="142"/>
      <c r="G91" s="143"/>
      <c r="H91" s="31">
        <f t="shared" si="3"/>
        <v>0</v>
      </c>
      <c r="I91" s="32">
        <v>0</v>
      </c>
      <c r="K91"/>
      <c r="L91"/>
      <c r="M91"/>
      <c r="N91"/>
      <c r="O91"/>
      <c r="P91"/>
      <c r="Q91"/>
      <c r="R91"/>
      <c r="S91"/>
    </row>
    <row r="92" spans="1:19" ht="15" customHeight="1">
      <c r="A92" s="151" t="s">
        <v>102</v>
      </c>
      <c r="B92" s="152"/>
      <c r="C92" s="152"/>
      <c r="D92" s="152"/>
      <c r="E92" s="152"/>
      <c r="F92" s="152"/>
      <c r="G92" s="153"/>
      <c r="H92" s="35">
        <f>H86+H87+H88+H89+H90+H91</f>
        <v>0</v>
      </c>
      <c r="I92" s="63">
        <f>I86+I87+I88+I89+I90+I91</f>
        <v>0</v>
      </c>
      <c r="J92" s="34"/>
      <c r="K92"/>
      <c r="L92"/>
      <c r="M92"/>
      <c r="N92"/>
      <c r="O92"/>
      <c r="P92"/>
      <c r="Q92"/>
      <c r="R92"/>
      <c r="S92"/>
    </row>
    <row r="93" spans="1:19" ht="30" customHeight="1">
      <c r="A93"/>
      <c r="B93" s="163" t="s">
        <v>103</v>
      </c>
      <c r="C93" s="163"/>
      <c r="D93" s="163"/>
      <c r="E93" s="163"/>
      <c r="F93" s="163"/>
      <c r="G93" s="163"/>
      <c r="H93" s="163"/>
      <c r="I93" s="163"/>
      <c r="K93"/>
      <c r="L93" s="64"/>
      <c r="M93"/>
      <c r="N93"/>
      <c r="O93"/>
      <c r="P93"/>
      <c r="Q93"/>
      <c r="R93"/>
      <c r="S93"/>
    </row>
    <row r="94" spans="1:9" ht="5.25" customHeight="1">
      <c r="A94"/>
      <c r="B94"/>
      <c r="C94"/>
      <c r="D94"/>
      <c r="E94"/>
      <c r="F94"/>
      <c r="G94"/>
      <c r="H94"/>
      <c r="I94"/>
    </row>
    <row r="95" spans="1:19" ht="48.75" customHeight="1">
      <c r="A95" s="175" t="s">
        <v>104</v>
      </c>
      <c r="B95" s="176"/>
      <c r="C95" s="176"/>
      <c r="D95" s="176"/>
      <c r="E95" s="177"/>
      <c r="F95" s="65">
        <v>0.2</v>
      </c>
      <c r="G95" s="66">
        <f>I97*F95</f>
        <v>732.7013057689602</v>
      </c>
      <c r="H95" s="67" t="s">
        <v>105</v>
      </c>
      <c r="I95" s="68">
        <f>I70</f>
        <v>147.14</v>
      </c>
      <c r="K95"/>
      <c r="L95"/>
      <c r="M95"/>
      <c r="N95"/>
      <c r="O95"/>
      <c r="P95"/>
      <c r="Q95"/>
      <c r="R95"/>
      <c r="S95"/>
    </row>
    <row r="96" spans="1:19" s="72" customFormat="1" ht="16.5" customHeight="1">
      <c r="A96" s="178" t="s">
        <v>106</v>
      </c>
      <c r="B96" s="178"/>
      <c r="C96" s="92" t="s">
        <v>107</v>
      </c>
      <c r="D96" s="92" t="s">
        <v>108</v>
      </c>
      <c r="E96" s="92" t="s">
        <v>109</v>
      </c>
      <c r="F96" s="92" t="s">
        <v>110</v>
      </c>
      <c r="G96" s="92" t="s">
        <v>111</v>
      </c>
      <c r="H96" s="67" t="s">
        <v>112</v>
      </c>
      <c r="I96" s="70" t="s">
        <v>113</v>
      </c>
      <c r="J96" s="71"/>
      <c r="K96"/>
      <c r="L96"/>
      <c r="M96"/>
      <c r="N96"/>
      <c r="O96"/>
      <c r="P96"/>
      <c r="Q96"/>
      <c r="R96"/>
      <c r="S96"/>
    </row>
    <row r="97" spans="1:19" ht="16.5" customHeight="1">
      <c r="A97" s="179">
        <f>I30</f>
        <v>2018.88</v>
      </c>
      <c r="B97" s="179"/>
      <c r="C97" s="91">
        <f>I41</f>
        <v>742.9478400000002</v>
      </c>
      <c r="D97" s="91">
        <f>I53</f>
        <v>498.0980736</v>
      </c>
      <c r="E97" s="91">
        <f>I60</f>
        <v>75.01552416000001</v>
      </c>
      <c r="F97" s="91">
        <f>I64</f>
        <v>183.30009108480004</v>
      </c>
      <c r="G97" s="91">
        <f>I72</f>
        <v>292.405</v>
      </c>
      <c r="H97" s="91">
        <f>SUM(A97:G97)</f>
        <v>3810.6465288448007</v>
      </c>
      <c r="I97" s="91">
        <f>H97-I95</f>
        <v>3663.506528844801</v>
      </c>
      <c r="J97" s="34"/>
      <c r="K97"/>
      <c r="L97"/>
      <c r="M97"/>
      <c r="N97"/>
      <c r="O97"/>
      <c r="P97"/>
      <c r="Q97"/>
      <c r="R97"/>
      <c r="S97"/>
    </row>
    <row r="98" spans="1:9" ht="4.5" customHeight="1">
      <c r="A98" s="39"/>
      <c r="B98" s="180"/>
      <c r="C98" s="180"/>
      <c r="D98" s="180"/>
      <c r="E98" s="180"/>
      <c r="F98" s="180"/>
      <c r="G98" s="180"/>
      <c r="H98" s="180"/>
      <c r="I98" s="180"/>
    </row>
    <row r="99" spans="1:9" ht="45">
      <c r="A99" s="29" t="s">
        <v>38</v>
      </c>
      <c r="B99" s="138" t="s">
        <v>114</v>
      </c>
      <c r="C99" s="139"/>
      <c r="D99" s="139"/>
      <c r="E99" s="139"/>
      <c r="F99" s="139"/>
      <c r="G99" s="140"/>
      <c r="H99" s="29" t="s">
        <v>34</v>
      </c>
      <c r="I99" s="29" t="s">
        <v>35</v>
      </c>
    </row>
    <row r="100" spans="1:9" ht="15" customHeight="1">
      <c r="A100" s="89">
        <v>1</v>
      </c>
      <c r="B100" s="141" t="s">
        <v>115</v>
      </c>
      <c r="C100" s="142"/>
      <c r="D100" s="142"/>
      <c r="E100" s="142"/>
      <c r="F100" s="142"/>
      <c r="G100" s="143"/>
      <c r="H100" s="31">
        <f>I100/$I$110</f>
        <v>0</v>
      </c>
      <c r="I100" s="32">
        <v>0</v>
      </c>
    </row>
    <row r="101" spans="1:9" ht="15" customHeight="1">
      <c r="A101" s="89">
        <v>2</v>
      </c>
      <c r="B101" s="141" t="s">
        <v>116</v>
      </c>
      <c r="C101" s="142"/>
      <c r="D101" s="142"/>
      <c r="E101" s="142"/>
      <c r="F101" s="142"/>
      <c r="G101" s="143"/>
      <c r="H101" s="31">
        <f>I101/$I$110</f>
        <v>0</v>
      </c>
      <c r="I101" s="32">
        <v>0</v>
      </c>
    </row>
    <row r="102" spans="1:9" ht="15" customHeight="1">
      <c r="A102" s="151" t="s">
        <v>117</v>
      </c>
      <c r="B102" s="152"/>
      <c r="C102" s="152"/>
      <c r="D102" s="152"/>
      <c r="E102" s="152"/>
      <c r="F102" s="152"/>
      <c r="G102" s="153"/>
      <c r="H102" s="35">
        <f>H100+H101</f>
        <v>0</v>
      </c>
      <c r="I102" s="90">
        <f>I100+I101</f>
        <v>0</v>
      </c>
    </row>
    <row r="103" ht="4.5" customHeight="1"/>
    <row r="104" spans="1:9" ht="45">
      <c r="A104" s="29" t="s">
        <v>50</v>
      </c>
      <c r="B104" s="138" t="s">
        <v>118</v>
      </c>
      <c r="C104" s="139"/>
      <c r="D104" s="139"/>
      <c r="E104" s="139"/>
      <c r="F104" s="139"/>
      <c r="G104" s="140"/>
      <c r="H104" s="29" t="s">
        <v>34</v>
      </c>
      <c r="I104" s="29" t="s">
        <v>35</v>
      </c>
    </row>
    <row r="105" spans="1:9" ht="15" customHeight="1">
      <c r="A105" s="89">
        <v>1</v>
      </c>
      <c r="B105" s="141" t="s">
        <v>118</v>
      </c>
      <c r="C105" s="142"/>
      <c r="D105" s="142"/>
      <c r="E105" s="142"/>
      <c r="F105" s="142"/>
      <c r="G105" s="143"/>
      <c r="H105" s="31">
        <f>I105/I110</f>
        <v>0</v>
      </c>
      <c r="I105" s="32">
        <v>0</v>
      </c>
    </row>
    <row r="106" spans="1:12" ht="15" customHeight="1">
      <c r="A106" s="151" t="s">
        <v>119</v>
      </c>
      <c r="B106" s="152"/>
      <c r="C106" s="152"/>
      <c r="D106" s="152"/>
      <c r="E106" s="152"/>
      <c r="F106" s="152"/>
      <c r="G106" s="153"/>
      <c r="H106" s="35">
        <f>H105</f>
        <v>0</v>
      </c>
      <c r="I106" s="90">
        <f>I105</f>
        <v>0</v>
      </c>
      <c r="J106" s="34"/>
      <c r="K106" s="34"/>
      <c r="L106" s="1"/>
    </row>
    <row r="107" spans="1:9" ht="4.5" customHeight="1">
      <c r="A107" s="45"/>
      <c r="B107" s="45"/>
      <c r="C107" s="45"/>
      <c r="D107" s="45"/>
      <c r="E107" s="45"/>
      <c r="F107" s="45"/>
      <c r="G107" s="45"/>
      <c r="H107" s="46"/>
      <c r="I107" s="47"/>
    </row>
    <row r="108" spans="1:12" ht="39" customHeight="1">
      <c r="A108" s="181" t="s">
        <v>120</v>
      </c>
      <c r="B108" s="181"/>
      <c r="C108" s="181"/>
      <c r="D108" s="181"/>
      <c r="E108" s="181"/>
      <c r="F108" s="65">
        <v>0.18</v>
      </c>
      <c r="G108" s="66">
        <f>I110*F108</f>
        <v>659.4311751920642</v>
      </c>
      <c r="H108" s="67" t="s">
        <v>105</v>
      </c>
      <c r="I108" s="68">
        <f>I70</f>
        <v>147.14</v>
      </c>
      <c r="L108" s="1"/>
    </row>
    <row r="109" spans="1:12" s="72" customFormat="1" ht="16.5" customHeight="1">
      <c r="A109" s="178" t="s">
        <v>106</v>
      </c>
      <c r="B109" s="178"/>
      <c r="C109" s="92" t="s">
        <v>107</v>
      </c>
      <c r="D109" s="92" t="s">
        <v>108</v>
      </c>
      <c r="E109" s="92" t="s">
        <v>109</v>
      </c>
      <c r="F109" s="92" t="s">
        <v>110</v>
      </c>
      <c r="G109" s="92" t="s">
        <v>111</v>
      </c>
      <c r="H109" s="67" t="s">
        <v>112</v>
      </c>
      <c r="I109" s="70" t="s">
        <v>113</v>
      </c>
      <c r="J109" s="71"/>
      <c r="L109" s="71"/>
    </row>
    <row r="110" spans="1:12" ht="16.5" customHeight="1">
      <c r="A110" s="179">
        <f>I30</f>
        <v>2018.88</v>
      </c>
      <c r="B110" s="179"/>
      <c r="C110" s="91">
        <f>I41</f>
        <v>742.9478400000002</v>
      </c>
      <c r="D110" s="91">
        <f>I53</f>
        <v>498.0980736</v>
      </c>
      <c r="E110" s="91">
        <f>I60</f>
        <v>75.01552416000001</v>
      </c>
      <c r="F110" s="91">
        <f>I64</f>
        <v>183.30009108480004</v>
      </c>
      <c r="G110" s="91">
        <f>I72</f>
        <v>292.405</v>
      </c>
      <c r="H110" s="91">
        <f>A110+C110+D110+E110+F110+G110</f>
        <v>3810.6465288448007</v>
      </c>
      <c r="I110" s="91">
        <f>H110-I108</f>
        <v>3663.506528844801</v>
      </c>
      <c r="J110" s="34"/>
      <c r="L110" s="1"/>
    </row>
    <row r="111" ht="4.5" customHeight="1"/>
    <row r="112" spans="1:9" ht="12">
      <c r="A112" s="174" t="s">
        <v>121</v>
      </c>
      <c r="B112" s="174"/>
      <c r="C112" s="174"/>
      <c r="D112" s="174"/>
      <c r="E112" s="174"/>
      <c r="F112" s="174"/>
      <c r="G112" s="174"/>
      <c r="H112" s="56">
        <f>H92+H102+H106</f>
        <v>0</v>
      </c>
      <c r="I112" s="57">
        <f>I92+I102+I106</f>
        <v>0</v>
      </c>
    </row>
    <row r="113" ht="4.5" customHeight="1"/>
    <row r="114" spans="1:9" ht="11.25" customHeight="1">
      <c r="A114" s="137" t="s">
        <v>122</v>
      </c>
      <c r="B114" s="137"/>
      <c r="C114" s="137"/>
      <c r="D114" s="137"/>
      <c r="E114" s="137"/>
      <c r="F114" s="137"/>
      <c r="G114" s="137"/>
      <c r="H114" s="137"/>
      <c r="I114" s="137"/>
    </row>
    <row r="115" spans="1:15" ht="45">
      <c r="A115" s="29" t="s">
        <v>32</v>
      </c>
      <c r="B115" s="138" t="s">
        <v>123</v>
      </c>
      <c r="C115" s="139"/>
      <c r="D115" s="139"/>
      <c r="E115" s="139"/>
      <c r="F115" s="139"/>
      <c r="G115" s="140"/>
      <c r="H115" s="29" t="s">
        <v>34</v>
      </c>
      <c r="I115" s="29" t="s">
        <v>35</v>
      </c>
      <c r="K115"/>
      <c r="L115"/>
      <c r="M115"/>
      <c r="N115"/>
      <c r="O115"/>
    </row>
    <row r="116" spans="1:9" ht="15" customHeight="1">
      <c r="A116" s="123">
        <v>1</v>
      </c>
      <c r="B116" s="141" t="s">
        <v>124</v>
      </c>
      <c r="C116" s="142"/>
      <c r="D116" s="142"/>
      <c r="E116" s="142"/>
      <c r="F116" s="142"/>
      <c r="G116" s="143"/>
      <c r="H116" s="31">
        <f>I116/$I$82</f>
        <v>0.0071154898741105635</v>
      </c>
      <c r="I116" s="32">
        <f>($D$126/$E$128)*H126</f>
        <v>27.11461678980974</v>
      </c>
    </row>
    <row r="117" spans="1:9" ht="15" customHeight="1">
      <c r="A117" s="123">
        <v>2</v>
      </c>
      <c r="B117" s="141" t="s">
        <v>125</v>
      </c>
      <c r="C117" s="142"/>
      <c r="D117" s="142"/>
      <c r="E117" s="142"/>
      <c r="F117" s="142"/>
      <c r="G117" s="143"/>
      <c r="H117" s="31">
        <f>I117/$I$82</f>
        <v>0.03284072249589491</v>
      </c>
      <c r="I117" s="32">
        <f>($D$126/$E$128)*H127</f>
        <v>125.14438518373727</v>
      </c>
    </row>
    <row r="118" spans="1:9" ht="15" customHeight="1">
      <c r="A118" s="123">
        <v>3</v>
      </c>
      <c r="B118" s="141" t="s">
        <v>18</v>
      </c>
      <c r="C118" s="142"/>
      <c r="D118" s="142"/>
      <c r="E118" s="142"/>
      <c r="F118" s="142"/>
      <c r="G118" s="143"/>
      <c r="H118" s="31">
        <f>I118/$I$82</f>
        <v>0.054734537493158195</v>
      </c>
      <c r="I118" s="32">
        <f>($D$126/$E$128)*H128</f>
        <v>208.57397530622882</v>
      </c>
    </row>
    <row r="119" spans="1:9" ht="15" customHeight="1">
      <c r="A119" s="123">
        <v>4</v>
      </c>
      <c r="B119" s="141" t="s">
        <v>126</v>
      </c>
      <c r="C119" s="142"/>
      <c r="D119" s="142"/>
      <c r="E119" s="142"/>
      <c r="F119" s="142"/>
      <c r="G119" s="143"/>
      <c r="H119" s="31">
        <f>I119/$I$82</f>
        <v>0</v>
      </c>
      <c r="I119" s="32">
        <f>($D$126/$E$127)*G129</f>
        <v>0</v>
      </c>
    </row>
    <row r="120" spans="1:9" ht="15" customHeight="1">
      <c r="A120" s="123">
        <v>5</v>
      </c>
      <c r="B120" s="141" t="s">
        <v>101</v>
      </c>
      <c r="C120" s="142"/>
      <c r="D120" s="142"/>
      <c r="E120" s="142"/>
      <c r="F120" s="142"/>
      <c r="G120" s="143"/>
      <c r="H120" s="31">
        <f>I120/$I$82</f>
        <v>0</v>
      </c>
      <c r="I120" s="32">
        <v>0</v>
      </c>
    </row>
    <row r="121" spans="1:9" ht="15" customHeight="1">
      <c r="A121" s="151" t="s">
        <v>127</v>
      </c>
      <c r="B121" s="152"/>
      <c r="C121" s="152"/>
      <c r="D121" s="152"/>
      <c r="E121" s="152"/>
      <c r="F121" s="152"/>
      <c r="G121" s="153"/>
      <c r="H121" s="35">
        <f>H116+H117+H118+H119+H120</f>
        <v>0.09469074986316367</v>
      </c>
      <c r="I121" s="124">
        <f>I116+I117+I118+I119+I120</f>
        <v>360.83297727977583</v>
      </c>
    </row>
    <row r="122" spans="1:19" ht="11.25" customHeight="1">
      <c r="A122" s="39" t="s">
        <v>128</v>
      </c>
      <c r="B122" s="163" t="s">
        <v>129</v>
      </c>
      <c r="C122" s="163"/>
      <c r="D122" s="163"/>
      <c r="E122" s="163"/>
      <c r="F122" s="163"/>
      <c r="G122" s="163"/>
      <c r="H122" s="163"/>
      <c r="I122" s="163"/>
      <c r="K122"/>
      <c r="L122"/>
      <c r="M122"/>
      <c r="N122"/>
      <c r="O122"/>
      <c r="P122"/>
      <c r="Q122"/>
      <c r="R122"/>
      <c r="S122"/>
    </row>
    <row r="123" spans="1:19" ht="20.25" customHeight="1">
      <c r="A123" s="39" t="s">
        <v>130</v>
      </c>
      <c r="B123" s="189" t="s">
        <v>131</v>
      </c>
      <c r="C123" s="189"/>
      <c r="D123" s="189"/>
      <c r="E123" s="189"/>
      <c r="F123" s="189"/>
      <c r="G123" s="189"/>
      <c r="H123" s="189"/>
      <c r="I123" s="189"/>
      <c r="K123"/>
      <c r="L123"/>
      <c r="M123"/>
      <c r="N123"/>
      <c r="O123"/>
      <c r="P123"/>
      <c r="Q123"/>
      <c r="R123"/>
      <c r="S123"/>
    </row>
    <row r="124" spans="1:9" ht="13.5" customHeight="1">
      <c r="A124" s="190" t="s">
        <v>132</v>
      </c>
      <c r="B124" s="190"/>
      <c r="C124" s="190"/>
      <c r="D124" s="190"/>
      <c r="E124" s="190"/>
      <c r="F124" s="190"/>
      <c r="G124" s="190"/>
      <c r="H124" s="190"/>
      <c r="I124" s="190"/>
    </row>
    <row r="125" spans="1:9" ht="13.5" customHeight="1">
      <c r="A125" s="191" t="s">
        <v>133</v>
      </c>
      <c r="B125" s="191"/>
      <c r="C125" s="123" t="s">
        <v>134</v>
      </c>
      <c r="D125" s="135" t="s">
        <v>135</v>
      </c>
      <c r="E125" s="136"/>
      <c r="F125" s="123" t="s">
        <v>136</v>
      </c>
      <c r="G125" s="126" t="s">
        <v>137</v>
      </c>
      <c r="H125" s="192" t="s">
        <v>138</v>
      </c>
      <c r="I125" s="192"/>
    </row>
    <row r="126" spans="1:10" ht="13.5" customHeight="1">
      <c r="A126" s="182">
        <f>I82</f>
        <v>3810.6465288448</v>
      </c>
      <c r="B126" s="183"/>
      <c r="C126" s="32">
        <f>I112</f>
        <v>0</v>
      </c>
      <c r="D126" s="184">
        <f>A126+C126</f>
        <v>3810.6465288448</v>
      </c>
      <c r="E126" s="185"/>
      <c r="F126" s="123" t="s">
        <v>124</v>
      </c>
      <c r="G126" s="127">
        <v>0.0165</v>
      </c>
      <c r="H126" s="186">
        <v>0.0065</v>
      </c>
      <c r="I126" s="186"/>
      <c r="J126" s="34"/>
    </row>
    <row r="127" spans="1:9" ht="13.5" customHeight="1">
      <c r="A127" s="187" t="s">
        <v>139</v>
      </c>
      <c r="B127" s="187"/>
      <c r="C127" s="126">
        <v>1</v>
      </c>
      <c r="D127" s="129">
        <f>G130/1</f>
        <v>0.14250000000000002</v>
      </c>
      <c r="E127" s="130">
        <f>C127-D127</f>
        <v>0.8574999999999999</v>
      </c>
      <c r="F127" s="123" t="s">
        <v>125</v>
      </c>
      <c r="G127" s="127">
        <v>0.076</v>
      </c>
      <c r="H127" s="186">
        <v>0.03</v>
      </c>
      <c r="I127" s="186"/>
    </row>
    <row r="128" spans="1:9" ht="13.5" customHeight="1">
      <c r="A128" s="188" t="s">
        <v>140</v>
      </c>
      <c r="B128" s="188"/>
      <c r="C128" s="73">
        <v>1</v>
      </c>
      <c r="D128" s="74">
        <f>H130</f>
        <v>0.0865</v>
      </c>
      <c r="E128" s="125">
        <f>C128-D128</f>
        <v>0.9135</v>
      </c>
      <c r="F128" s="123" t="s">
        <v>18</v>
      </c>
      <c r="G128" s="127">
        <f>I11</f>
        <v>0.05</v>
      </c>
      <c r="H128" s="186">
        <f>I11</f>
        <v>0.05</v>
      </c>
      <c r="I128" s="186"/>
    </row>
    <row r="129" spans="1:9" ht="13.5" customHeight="1">
      <c r="A129" s="197" t="s">
        <v>179</v>
      </c>
      <c r="B129" s="197"/>
      <c r="C129" s="123">
        <v>1</v>
      </c>
      <c r="D129" s="85">
        <v>0.09</v>
      </c>
      <c r="E129" s="86">
        <f>C129-D129</f>
        <v>0.91</v>
      </c>
      <c r="F129" s="123" t="s">
        <v>141</v>
      </c>
      <c r="G129" s="127">
        <v>0</v>
      </c>
      <c r="H129" s="186">
        <v>0</v>
      </c>
      <c r="I129" s="186"/>
    </row>
    <row r="130" spans="1:9" ht="18" customHeight="1">
      <c r="A130" s="75" t="s">
        <v>142</v>
      </c>
      <c r="B130" s="198" t="s">
        <v>168</v>
      </c>
      <c r="C130" s="198"/>
      <c r="D130" s="198"/>
      <c r="E130" s="198"/>
      <c r="F130" s="122" t="s">
        <v>143</v>
      </c>
      <c r="G130" s="128">
        <f>SUM(G126:G129)</f>
        <v>0.14250000000000002</v>
      </c>
      <c r="H130" s="199">
        <f>SUM(H126:I129)</f>
        <v>0.0865</v>
      </c>
      <c r="I130" s="199"/>
    </row>
    <row r="131" spans="1:9" ht="4.5" customHeight="1">
      <c r="A131" s="76"/>
      <c r="B131" s="200"/>
      <c r="C131" s="200"/>
      <c r="D131" s="200"/>
      <c r="E131" s="200"/>
      <c r="F131" s="200"/>
      <c r="G131" s="200"/>
      <c r="H131" s="200"/>
      <c r="I131" s="200"/>
    </row>
    <row r="132" spans="1:9" ht="12" customHeight="1">
      <c r="A132" s="174" t="s">
        <v>144</v>
      </c>
      <c r="B132" s="174"/>
      <c r="C132" s="174"/>
      <c r="D132" s="174"/>
      <c r="E132" s="174"/>
      <c r="F132" s="174"/>
      <c r="G132" s="174"/>
      <c r="H132" s="56">
        <f>H121</f>
        <v>0.09469074986316367</v>
      </c>
      <c r="I132" s="57">
        <f>I121</f>
        <v>360.83297727977583</v>
      </c>
    </row>
    <row r="133" ht="4.5" customHeight="1"/>
    <row r="134" spans="1:9" ht="11.25">
      <c r="A134" s="193" t="s">
        <v>145</v>
      </c>
      <c r="B134" s="193"/>
      <c r="C134" s="193"/>
      <c r="D134" s="193"/>
      <c r="E134" s="193"/>
      <c r="F134" s="193"/>
      <c r="G134" s="193"/>
      <c r="H134" s="193"/>
      <c r="I134" s="193"/>
    </row>
    <row r="135" spans="1:9" ht="11.25">
      <c r="A135" s="137" t="s">
        <v>31</v>
      </c>
      <c r="B135" s="137"/>
      <c r="C135" s="137"/>
      <c r="D135" s="137"/>
      <c r="E135" s="137"/>
      <c r="F135" s="137"/>
      <c r="G135" s="137"/>
      <c r="H135" s="137"/>
      <c r="I135" s="137"/>
    </row>
    <row r="136" spans="1:9" ht="15" customHeight="1">
      <c r="A136" s="89">
        <v>1</v>
      </c>
      <c r="B136" s="141" t="s">
        <v>146</v>
      </c>
      <c r="C136" s="142"/>
      <c r="D136" s="142"/>
      <c r="E136" s="142"/>
      <c r="F136" s="142"/>
      <c r="G136" s="143"/>
      <c r="H136" s="31">
        <f>I136/$G$153</f>
        <v>0.4839721727113548</v>
      </c>
      <c r="I136" s="98">
        <f>I30</f>
        <v>2018.88</v>
      </c>
    </row>
    <row r="137" spans="1:9" ht="15" customHeight="1">
      <c r="A137" s="89">
        <v>2</v>
      </c>
      <c r="B137" s="141" t="s">
        <v>147</v>
      </c>
      <c r="C137" s="142"/>
      <c r="D137" s="142"/>
      <c r="E137" s="142"/>
      <c r="F137" s="142"/>
      <c r="G137" s="143"/>
      <c r="H137" s="31">
        <f>I137/$G$153</f>
        <v>0.35943159414865494</v>
      </c>
      <c r="I137" s="98">
        <f>I41+I53+I60+I64</f>
        <v>1499.3615288448002</v>
      </c>
    </row>
    <row r="138" spans="1:9" ht="15" customHeight="1">
      <c r="A138" s="89">
        <v>3</v>
      </c>
      <c r="B138" s="156" t="s">
        <v>148</v>
      </c>
      <c r="C138" s="156"/>
      <c r="D138" s="156"/>
      <c r="E138" s="156"/>
      <c r="F138" s="156"/>
      <c r="G138" s="156"/>
      <c r="H138" s="31">
        <f>I138/$G$153</f>
        <v>0.07009623313999032</v>
      </c>
      <c r="I138" s="98">
        <f>I72</f>
        <v>292.405</v>
      </c>
    </row>
    <row r="139" spans="1:10" s="38" customFormat="1" ht="15" customHeight="1">
      <c r="A139" s="194" t="s">
        <v>149</v>
      </c>
      <c r="B139" s="195"/>
      <c r="C139" s="195"/>
      <c r="D139" s="195"/>
      <c r="E139" s="195"/>
      <c r="F139" s="195"/>
      <c r="G139" s="196"/>
      <c r="H139" s="56">
        <f>H136+H137+H138</f>
        <v>0.9135000000000001</v>
      </c>
      <c r="I139" s="57">
        <f>I136+I137+I138</f>
        <v>3810.6465288448</v>
      </c>
      <c r="J139" s="78"/>
    </row>
    <row r="140" ht="4.5" customHeight="1"/>
    <row r="141" spans="1:9" ht="11.25">
      <c r="A141" s="137" t="s">
        <v>94</v>
      </c>
      <c r="B141" s="137"/>
      <c r="C141" s="137"/>
      <c r="D141" s="137"/>
      <c r="E141" s="137"/>
      <c r="F141" s="137"/>
      <c r="G141" s="137"/>
      <c r="H141" s="137"/>
      <c r="I141" s="137"/>
    </row>
    <row r="142" spans="1:9" ht="15" customHeight="1">
      <c r="A142" s="89">
        <v>1</v>
      </c>
      <c r="B142" s="141" t="s">
        <v>150</v>
      </c>
      <c r="C142" s="142"/>
      <c r="D142" s="142"/>
      <c r="E142" s="142"/>
      <c r="F142" s="142"/>
      <c r="G142" s="143"/>
      <c r="H142" s="31">
        <f>I142/$G$153</f>
        <v>0</v>
      </c>
      <c r="I142" s="32">
        <f>I92</f>
        <v>0</v>
      </c>
    </row>
    <row r="143" spans="1:9" ht="15" customHeight="1">
      <c r="A143" s="89">
        <v>2</v>
      </c>
      <c r="B143" s="141" t="s">
        <v>151</v>
      </c>
      <c r="C143" s="142"/>
      <c r="D143" s="142"/>
      <c r="E143" s="142"/>
      <c r="F143" s="142"/>
      <c r="G143" s="143"/>
      <c r="H143" s="31">
        <f>I143/$G$153</f>
        <v>0</v>
      </c>
      <c r="I143" s="32">
        <f>I102</f>
        <v>0</v>
      </c>
    </row>
    <row r="144" spans="1:9" ht="15" customHeight="1">
      <c r="A144" s="89">
        <v>3</v>
      </c>
      <c r="B144" s="141" t="s">
        <v>152</v>
      </c>
      <c r="C144" s="142"/>
      <c r="D144" s="142"/>
      <c r="E144" s="142"/>
      <c r="F144" s="142"/>
      <c r="G144" s="143"/>
      <c r="H144" s="31">
        <f>I144/$G$153</f>
        <v>0</v>
      </c>
      <c r="I144" s="32">
        <f>I106</f>
        <v>0</v>
      </c>
    </row>
    <row r="145" spans="1:9" ht="15" customHeight="1">
      <c r="A145" s="194" t="s">
        <v>153</v>
      </c>
      <c r="B145" s="195"/>
      <c r="C145" s="195"/>
      <c r="D145" s="195"/>
      <c r="E145" s="195"/>
      <c r="F145" s="195"/>
      <c r="G145" s="196"/>
      <c r="H145" s="56">
        <f>H142+H143+H144</f>
        <v>0</v>
      </c>
      <c r="I145" s="57">
        <f>I142+I143+I144</f>
        <v>0</v>
      </c>
    </row>
    <row r="146" ht="4.5" customHeight="1"/>
    <row r="147" spans="1:9" ht="11.25">
      <c r="A147" s="137" t="s">
        <v>122</v>
      </c>
      <c r="B147" s="137"/>
      <c r="C147" s="137"/>
      <c r="D147" s="137"/>
      <c r="E147" s="137"/>
      <c r="F147" s="137"/>
      <c r="G147" s="137"/>
      <c r="H147" s="137"/>
      <c r="I147" s="137"/>
    </row>
    <row r="148" spans="1:9" ht="15" customHeight="1">
      <c r="A148" s="89">
        <v>1</v>
      </c>
      <c r="B148" s="141" t="s">
        <v>154</v>
      </c>
      <c r="C148" s="142"/>
      <c r="D148" s="142"/>
      <c r="E148" s="142"/>
      <c r="F148" s="142"/>
      <c r="G148" s="143"/>
      <c r="H148" s="31">
        <f>I148/$G$153</f>
        <v>0.08650000000000001</v>
      </c>
      <c r="I148" s="32">
        <f>I121</f>
        <v>360.83297727977583</v>
      </c>
    </row>
    <row r="149" spans="1:11" ht="15" customHeight="1">
      <c r="A149" s="194" t="s">
        <v>155</v>
      </c>
      <c r="B149" s="195"/>
      <c r="C149" s="195"/>
      <c r="D149" s="195"/>
      <c r="E149" s="195"/>
      <c r="F149" s="195"/>
      <c r="G149" s="196"/>
      <c r="H149" s="56">
        <f>H148</f>
        <v>0.08650000000000001</v>
      </c>
      <c r="I149" s="57">
        <f>I121</f>
        <v>360.83297727977583</v>
      </c>
      <c r="K149" s="79"/>
    </row>
    <row r="150" ht="4.5" customHeight="1"/>
    <row r="151" spans="1:9" ht="11.25" customHeight="1">
      <c r="A151" s="204" t="s">
        <v>145</v>
      </c>
      <c r="B151" s="204"/>
      <c r="C151" s="204"/>
      <c r="D151" s="204"/>
      <c r="E151" s="204"/>
      <c r="F151" s="204"/>
      <c r="G151" s="204"/>
      <c r="H151" s="204"/>
      <c r="I151" s="204"/>
    </row>
    <row r="152" spans="1:9" ht="33.75">
      <c r="A152" s="205" t="s">
        <v>156</v>
      </c>
      <c r="B152" s="205"/>
      <c r="C152" s="205"/>
      <c r="D152" s="205"/>
      <c r="E152" s="205"/>
      <c r="F152" s="205"/>
      <c r="G152" s="87" t="s">
        <v>157</v>
      </c>
      <c r="H152" s="87" t="s">
        <v>158</v>
      </c>
      <c r="I152" s="87" t="s">
        <v>159</v>
      </c>
    </row>
    <row r="153" spans="1:9" ht="11.25" customHeight="1">
      <c r="A153" s="206" t="str">
        <f>D5</f>
        <v>Eletricista e Hidráulico</v>
      </c>
      <c r="B153" s="207"/>
      <c r="C153" s="207"/>
      <c r="D153" s="207"/>
      <c r="E153" s="207"/>
      <c r="F153" s="208"/>
      <c r="G153" s="81">
        <f>I139+I145+I149</f>
        <v>4171.479506124576</v>
      </c>
      <c r="H153" s="87">
        <v>1</v>
      </c>
      <c r="I153" s="81">
        <f>G153*H153</f>
        <v>4171.479506124576</v>
      </c>
    </row>
    <row r="154" spans="1:9" ht="11.25">
      <c r="A154" s="206"/>
      <c r="B154" s="207"/>
      <c r="C154" s="207"/>
      <c r="D154" s="207"/>
      <c r="E154" s="207"/>
      <c r="F154" s="208"/>
      <c r="G154" s="87"/>
      <c r="H154" s="87"/>
      <c r="I154" s="81"/>
    </row>
    <row r="155" spans="1:10" s="38" customFormat="1" ht="12">
      <c r="A155" s="201" t="s">
        <v>160</v>
      </c>
      <c r="B155" s="202"/>
      <c r="C155" s="202"/>
      <c r="D155" s="202"/>
      <c r="E155" s="202"/>
      <c r="F155" s="202"/>
      <c r="G155" s="202"/>
      <c r="H155" s="203"/>
      <c r="I155" s="82">
        <f>I153+I154</f>
        <v>4171.479506124576</v>
      </c>
      <c r="J155" s="78"/>
    </row>
  </sheetData>
  <sheetProtection/>
  <mergeCells count="141">
    <mergeCell ref="A155:H155"/>
    <mergeCell ref="B148:G148"/>
    <mergeCell ref="A149:G149"/>
    <mergeCell ref="A151:I151"/>
    <mergeCell ref="A152:F152"/>
    <mergeCell ref="A153:F153"/>
    <mergeCell ref="A154:F154"/>
    <mergeCell ref="A141:I141"/>
    <mergeCell ref="B142:G142"/>
    <mergeCell ref="B143:G143"/>
    <mergeCell ref="B144:G144"/>
    <mergeCell ref="A145:G145"/>
    <mergeCell ref="A147:I147"/>
    <mergeCell ref="A134:I134"/>
    <mergeCell ref="A135:I135"/>
    <mergeCell ref="B136:G136"/>
    <mergeCell ref="B137:G137"/>
    <mergeCell ref="B138:G138"/>
    <mergeCell ref="A139:G139"/>
    <mergeCell ref="A129:B129"/>
    <mergeCell ref="H129:I129"/>
    <mergeCell ref="B130:E130"/>
    <mergeCell ref="H130:I130"/>
    <mergeCell ref="B131:I131"/>
    <mergeCell ref="A132:G132"/>
    <mergeCell ref="A126:B126"/>
    <mergeCell ref="D126:E126"/>
    <mergeCell ref="H126:I126"/>
    <mergeCell ref="A127:B127"/>
    <mergeCell ref="H127:I127"/>
    <mergeCell ref="A128:B128"/>
    <mergeCell ref="H128:I128"/>
    <mergeCell ref="B122:I122"/>
    <mergeCell ref="B123:I123"/>
    <mergeCell ref="A124:I124"/>
    <mergeCell ref="A125:B125"/>
    <mergeCell ref="D125:E125"/>
    <mergeCell ref="H125:I125"/>
    <mergeCell ref="B116:G116"/>
    <mergeCell ref="B117:G117"/>
    <mergeCell ref="B118:G118"/>
    <mergeCell ref="B119:G119"/>
    <mergeCell ref="B120:G120"/>
    <mergeCell ref="A121:G121"/>
    <mergeCell ref="A108:E108"/>
    <mergeCell ref="A109:B109"/>
    <mergeCell ref="A110:B110"/>
    <mergeCell ref="A112:G112"/>
    <mergeCell ref="A114:I114"/>
    <mergeCell ref="B115:G115"/>
    <mergeCell ref="B100:G100"/>
    <mergeCell ref="B101:G101"/>
    <mergeCell ref="A102:G102"/>
    <mergeCell ref="B104:G104"/>
    <mergeCell ref="B105:G105"/>
    <mergeCell ref="A106:G106"/>
    <mergeCell ref="B93:I93"/>
    <mergeCell ref="A95:E95"/>
    <mergeCell ref="A96:B96"/>
    <mergeCell ref="A97:B97"/>
    <mergeCell ref="B98:I98"/>
    <mergeCell ref="B99:G99"/>
    <mergeCell ref="B87:G87"/>
    <mergeCell ref="B88:G88"/>
    <mergeCell ref="B89:G89"/>
    <mergeCell ref="B90:G90"/>
    <mergeCell ref="B91:G91"/>
    <mergeCell ref="A92:G92"/>
    <mergeCell ref="A79:B79"/>
    <mergeCell ref="A80:B80"/>
    <mergeCell ref="A82:G82"/>
    <mergeCell ref="A84:I84"/>
    <mergeCell ref="B85:G85"/>
    <mergeCell ref="B86:G86"/>
    <mergeCell ref="B71:G71"/>
    <mergeCell ref="A72:G72"/>
    <mergeCell ref="A74:I74"/>
    <mergeCell ref="A75:B75"/>
    <mergeCell ref="A76:B76"/>
    <mergeCell ref="A78:I78"/>
    <mergeCell ref="B63:G63"/>
    <mergeCell ref="A64:G64"/>
    <mergeCell ref="A66:G66"/>
    <mergeCell ref="B68:G68"/>
    <mergeCell ref="B69:G69"/>
    <mergeCell ref="B70:G70"/>
    <mergeCell ref="B56:G56"/>
    <mergeCell ref="B57:G57"/>
    <mergeCell ref="B58:G58"/>
    <mergeCell ref="B59:G59"/>
    <mergeCell ref="A60:G60"/>
    <mergeCell ref="B62:G62"/>
    <mergeCell ref="B50:G50"/>
    <mergeCell ref="B51:G51"/>
    <mergeCell ref="B52:G52"/>
    <mergeCell ref="A53:G53"/>
    <mergeCell ref="B54:I54"/>
    <mergeCell ref="B55:I55"/>
    <mergeCell ref="B44:G44"/>
    <mergeCell ref="B45:G45"/>
    <mergeCell ref="B46:G46"/>
    <mergeCell ref="B47:G47"/>
    <mergeCell ref="B48:G48"/>
    <mergeCell ref="B49:G49"/>
    <mergeCell ref="B37:G37"/>
    <mergeCell ref="B38:G38"/>
    <mergeCell ref="B39:G39"/>
    <mergeCell ref="B40:G40"/>
    <mergeCell ref="A41:G41"/>
    <mergeCell ref="A42:I42"/>
    <mergeCell ref="A43:I43"/>
    <mergeCell ref="A30:G30"/>
    <mergeCell ref="B32:G32"/>
    <mergeCell ref="B33:G33"/>
    <mergeCell ref="B34:G34"/>
    <mergeCell ref="B35:G35"/>
    <mergeCell ref="B36:G36"/>
    <mergeCell ref="B25:G25"/>
    <mergeCell ref="B26:G26"/>
    <mergeCell ref="A27:A28"/>
    <mergeCell ref="B27:G27"/>
    <mergeCell ref="B28:G28"/>
    <mergeCell ref="B29:G29"/>
    <mergeCell ref="A22:I22"/>
    <mergeCell ref="B23:G23"/>
    <mergeCell ref="B24:G24"/>
    <mergeCell ref="G6:G9"/>
    <mergeCell ref="D8:F8"/>
    <mergeCell ref="A10:F10"/>
    <mergeCell ref="A11:F11"/>
    <mergeCell ref="A12:F15"/>
    <mergeCell ref="G12:G15"/>
    <mergeCell ref="A1:I1"/>
    <mergeCell ref="A2:B2"/>
    <mergeCell ref="C2:D2"/>
    <mergeCell ref="E2:I2"/>
    <mergeCell ref="A3:B3"/>
    <mergeCell ref="G5:H5"/>
    <mergeCell ref="A16:F19"/>
    <mergeCell ref="G16:G19"/>
    <mergeCell ref="A20:F20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80" r:id="rId3"/>
  <rowBreaks count="2" manualBreakCount="2">
    <brk id="55" max="8" man="1"/>
    <brk id="107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5"/>
  <sheetViews>
    <sheetView view="pageBreakPreview" zoomScale="130" zoomScaleNormal="130" zoomScaleSheetLayoutView="130" zoomScalePageLayoutView="0" workbookViewId="0" topLeftCell="A109">
      <selection activeCell="A114" sqref="A114:I132"/>
    </sheetView>
  </sheetViews>
  <sheetFormatPr defaultColWidth="9.140625" defaultRowHeight="15"/>
  <cols>
    <col min="1" max="1" width="2.8515625" style="4" customWidth="1"/>
    <col min="2" max="4" width="11.28125" style="4" customWidth="1"/>
    <col min="5" max="5" width="12.140625" style="4" customWidth="1"/>
    <col min="6" max="6" width="11.28125" style="4" customWidth="1"/>
    <col min="7" max="7" width="12.421875" style="4" customWidth="1"/>
    <col min="8" max="8" width="9.57421875" style="4" customWidth="1"/>
    <col min="9" max="9" width="11.7109375" style="4" customWidth="1"/>
    <col min="10" max="10" width="11.140625" style="1" customWidth="1"/>
    <col min="11" max="11" width="10.00390625" style="4" customWidth="1"/>
    <col min="12" max="12" width="9.140625" style="4" customWidth="1"/>
    <col min="13" max="15" width="22.28125" style="4" customWidth="1"/>
    <col min="16" max="16384" width="9.140625" style="4" customWidth="1"/>
  </cols>
  <sheetData>
    <row r="1" spans="1:14" ht="27.75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K1" s="2"/>
      <c r="L1" s="3"/>
      <c r="M1" s="3"/>
      <c r="N1" s="3"/>
    </row>
    <row r="2" spans="1:14" ht="22.5" customHeight="1">
      <c r="A2" s="131" t="s">
        <v>1</v>
      </c>
      <c r="B2" s="131"/>
      <c r="C2" s="132" t="s">
        <v>188</v>
      </c>
      <c r="D2" s="132"/>
      <c r="E2" s="133" t="s">
        <v>199</v>
      </c>
      <c r="F2" s="133"/>
      <c r="G2" s="133"/>
      <c r="H2" s="133"/>
      <c r="I2" s="133"/>
      <c r="K2" s="5"/>
      <c r="L2" s="3"/>
      <c r="M2" s="3"/>
      <c r="N2" s="3"/>
    </row>
    <row r="3" spans="1:14" ht="11.25" customHeight="1">
      <c r="A3" s="131" t="s">
        <v>2</v>
      </c>
      <c r="B3" s="131"/>
      <c r="C3" s="6"/>
      <c r="D3" s="7"/>
      <c r="E3" s="8" t="s">
        <v>3</v>
      </c>
      <c r="F3" s="6"/>
      <c r="G3" s="7"/>
      <c r="H3" s="7"/>
      <c r="I3" s="7"/>
      <c r="K3" s="3"/>
      <c r="L3" s="3"/>
      <c r="M3" s="3"/>
      <c r="N3" s="3"/>
    </row>
    <row r="4" spans="11:14" ht="4.5" customHeight="1">
      <c r="K4" s="3"/>
      <c r="L4" s="3"/>
      <c r="M4" s="3"/>
      <c r="N4" s="3"/>
    </row>
    <row r="5" spans="1:14" ht="18.75" customHeight="1">
      <c r="A5" s="9" t="s">
        <v>4</v>
      </c>
      <c r="B5" s="10"/>
      <c r="C5" s="10"/>
      <c r="D5" s="11" t="s">
        <v>187</v>
      </c>
      <c r="E5" s="12"/>
      <c r="F5" s="13"/>
      <c r="G5" s="134" t="s">
        <v>5</v>
      </c>
      <c r="H5" s="134"/>
      <c r="I5" s="14">
        <f>40*5</f>
        <v>200</v>
      </c>
      <c r="K5" s="3"/>
      <c r="L5" s="3"/>
      <c r="M5" s="3"/>
      <c r="N5" s="3"/>
    </row>
    <row r="6" spans="1:14" ht="13.5" customHeight="1">
      <c r="A6" s="15" t="s">
        <v>6</v>
      </c>
      <c r="B6" s="16"/>
      <c r="C6" s="17"/>
      <c r="D6" s="18" t="s">
        <v>189</v>
      </c>
      <c r="E6" s="19"/>
      <c r="F6" s="20"/>
      <c r="G6" s="134" t="s">
        <v>7</v>
      </c>
      <c r="H6" s="21" t="s">
        <v>8</v>
      </c>
      <c r="I6" s="22">
        <v>0.2</v>
      </c>
      <c r="K6" s="3"/>
      <c r="L6" s="3"/>
      <c r="M6" s="3"/>
      <c r="N6" s="3"/>
    </row>
    <row r="7" spans="1:14" ht="25.5" customHeight="1">
      <c r="A7" s="18" t="s">
        <v>9</v>
      </c>
      <c r="B7" s="23"/>
      <c r="C7" s="17"/>
      <c r="D7" s="18" t="s">
        <v>10</v>
      </c>
      <c r="E7" s="19"/>
      <c r="F7" s="20"/>
      <c r="G7" s="134"/>
      <c r="H7" s="21" t="s">
        <v>11</v>
      </c>
      <c r="I7" s="24">
        <v>0</v>
      </c>
      <c r="K7" s="3"/>
      <c r="L7" s="3"/>
      <c r="M7" s="3"/>
      <c r="N7" s="3"/>
    </row>
    <row r="8" spans="1:9" ht="21" customHeight="1">
      <c r="A8" s="18" t="s">
        <v>12</v>
      </c>
      <c r="B8" s="23"/>
      <c r="C8" s="17"/>
      <c r="D8" s="141" t="s">
        <v>13</v>
      </c>
      <c r="E8" s="142"/>
      <c r="F8" s="143"/>
      <c r="G8" s="134"/>
      <c r="H8" s="21" t="s">
        <v>14</v>
      </c>
      <c r="I8" s="22">
        <v>0.4</v>
      </c>
    </row>
    <row r="9" spans="1:9" ht="24.75" customHeight="1">
      <c r="A9" s="18" t="s">
        <v>15</v>
      </c>
      <c r="B9" s="23"/>
      <c r="C9" s="17"/>
      <c r="D9" s="11" t="s">
        <v>16</v>
      </c>
      <c r="E9" s="19"/>
      <c r="F9" s="20"/>
      <c r="G9" s="134"/>
      <c r="H9" s="21" t="s">
        <v>11</v>
      </c>
      <c r="I9" s="21">
        <v>1</v>
      </c>
    </row>
    <row r="10" spans="1:9" ht="20.25" customHeight="1">
      <c r="A10" s="135" t="s">
        <v>17</v>
      </c>
      <c r="B10" s="135"/>
      <c r="C10" s="135"/>
      <c r="D10" s="135"/>
      <c r="E10" s="135"/>
      <c r="F10" s="135"/>
      <c r="G10" s="21"/>
      <c r="H10" s="21">
        <v>220</v>
      </c>
      <c r="I10" s="25">
        <v>1522.4</v>
      </c>
    </row>
    <row r="11" spans="1:9" ht="23.25" customHeight="1">
      <c r="A11" s="136" t="s">
        <v>18</v>
      </c>
      <c r="B11" s="144"/>
      <c r="C11" s="144"/>
      <c r="D11" s="144"/>
      <c r="E11" s="144"/>
      <c r="F11" s="144"/>
      <c r="G11" s="21" t="s">
        <v>16</v>
      </c>
      <c r="H11" s="21" t="s">
        <v>19</v>
      </c>
      <c r="I11" s="26">
        <v>0.05</v>
      </c>
    </row>
    <row r="12" spans="1:9" ht="15" customHeight="1">
      <c r="A12" s="145" t="s">
        <v>20</v>
      </c>
      <c r="B12" s="146"/>
      <c r="C12" s="146"/>
      <c r="D12" s="146"/>
      <c r="E12" s="146"/>
      <c r="F12" s="146"/>
      <c r="G12" s="134" t="s">
        <v>21</v>
      </c>
      <c r="H12" s="21" t="s">
        <v>22</v>
      </c>
      <c r="I12" s="27">
        <v>4.3</v>
      </c>
    </row>
    <row r="13" spans="1:9" ht="11.25" customHeight="1">
      <c r="A13" s="147"/>
      <c r="B13" s="148"/>
      <c r="C13" s="148"/>
      <c r="D13" s="148"/>
      <c r="E13" s="148"/>
      <c r="F13" s="148"/>
      <c r="G13" s="134"/>
      <c r="H13" s="21" t="s">
        <v>23</v>
      </c>
      <c r="I13" s="21">
        <v>22</v>
      </c>
    </row>
    <row r="14" spans="1:9" ht="11.25">
      <c r="A14" s="147"/>
      <c r="B14" s="148"/>
      <c r="C14" s="148"/>
      <c r="D14" s="148"/>
      <c r="E14" s="148"/>
      <c r="F14" s="148"/>
      <c r="G14" s="134"/>
      <c r="H14" s="21" t="s">
        <v>24</v>
      </c>
      <c r="I14" s="21">
        <v>2</v>
      </c>
    </row>
    <row r="15" spans="1:9" ht="11.25">
      <c r="A15" s="149"/>
      <c r="B15" s="150"/>
      <c r="C15" s="150"/>
      <c r="D15" s="150"/>
      <c r="E15" s="150"/>
      <c r="F15" s="150"/>
      <c r="G15" s="134"/>
      <c r="H15" s="21" t="s">
        <v>25</v>
      </c>
      <c r="I15" s="22">
        <v>0.03</v>
      </c>
    </row>
    <row r="16" spans="1:9" ht="11.25" customHeight="1">
      <c r="A16" s="135" t="s">
        <v>26</v>
      </c>
      <c r="B16" s="135"/>
      <c r="C16" s="135"/>
      <c r="D16" s="135"/>
      <c r="E16" s="135"/>
      <c r="F16" s="136"/>
      <c r="G16" s="134" t="s">
        <v>21</v>
      </c>
      <c r="H16" s="21" t="s">
        <v>27</v>
      </c>
      <c r="I16" s="27">
        <v>228</v>
      </c>
    </row>
    <row r="17" spans="1:9" ht="11.25" customHeight="1">
      <c r="A17" s="135"/>
      <c r="B17" s="135"/>
      <c r="C17" s="135"/>
      <c r="D17" s="135"/>
      <c r="E17" s="135"/>
      <c r="F17" s="136"/>
      <c r="G17" s="134"/>
      <c r="H17" s="21" t="s">
        <v>28</v>
      </c>
      <c r="I17" s="24">
        <v>1</v>
      </c>
    </row>
    <row r="18" spans="1:9" ht="11.25" customHeight="1">
      <c r="A18" s="135"/>
      <c r="B18" s="135"/>
      <c r="C18" s="135"/>
      <c r="D18" s="135"/>
      <c r="E18" s="135"/>
      <c r="F18" s="136"/>
      <c r="G18" s="134"/>
      <c r="H18" s="21" t="s">
        <v>29</v>
      </c>
      <c r="I18" s="24">
        <v>1</v>
      </c>
    </row>
    <row r="19" spans="1:9" ht="11.25">
      <c r="A19" s="135"/>
      <c r="B19" s="135"/>
      <c r="C19" s="135"/>
      <c r="D19" s="135"/>
      <c r="E19" s="135"/>
      <c r="F19" s="136"/>
      <c r="G19" s="134"/>
      <c r="H19" s="21" t="s">
        <v>25</v>
      </c>
      <c r="I19" s="28">
        <v>0.2</v>
      </c>
    </row>
    <row r="20" spans="1:9" ht="11.25">
      <c r="A20" s="135" t="s">
        <v>30</v>
      </c>
      <c r="B20" s="135"/>
      <c r="C20" s="135"/>
      <c r="D20" s="135"/>
      <c r="E20" s="135"/>
      <c r="F20" s="135"/>
      <c r="G20" s="21"/>
      <c r="H20" s="21" t="s">
        <v>19</v>
      </c>
      <c r="I20" s="28">
        <v>0.2</v>
      </c>
    </row>
    <row r="21" ht="4.5" customHeight="1"/>
    <row r="22" spans="1:9" ht="17.25" customHeight="1">
      <c r="A22" s="137" t="s">
        <v>31</v>
      </c>
      <c r="B22" s="137"/>
      <c r="C22" s="137"/>
      <c r="D22" s="137"/>
      <c r="E22" s="137"/>
      <c r="F22" s="137"/>
      <c r="G22" s="137"/>
      <c r="H22" s="137"/>
      <c r="I22" s="137"/>
    </row>
    <row r="23" spans="1:9" ht="45">
      <c r="A23" s="29" t="s">
        <v>32</v>
      </c>
      <c r="B23" s="138" t="s">
        <v>33</v>
      </c>
      <c r="C23" s="139"/>
      <c r="D23" s="139"/>
      <c r="E23" s="139"/>
      <c r="F23" s="139"/>
      <c r="G23" s="140"/>
      <c r="H23" s="29" t="s">
        <v>34</v>
      </c>
      <c r="I23" s="29" t="s">
        <v>35</v>
      </c>
    </row>
    <row r="24" spans="1:9" ht="15" customHeight="1">
      <c r="A24" s="30">
        <v>1</v>
      </c>
      <c r="B24" s="141" t="s">
        <v>36</v>
      </c>
      <c r="C24" s="142"/>
      <c r="D24" s="142"/>
      <c r="E24" s="142"/>
      <c r="F24" s="142"/>
      <c r="G24" s="143"/>
      <c r="H24" s="31">
        <f aca="true" t="shared" si="0" ref="H24:H29">I24/$I$30</f>
        <v>0.6944444444444444</v>
      </c>
      <c r="I24" s="32">
        <f>I10/H10*I5</f>
        <v>1384.0000000000002</v>
      </c>
    </row>
    <row r="25" spans="1:10" ht="15" customHeight="1">
      <c r="A25" s="30">
        <v>2</v>
      </c>
      <c r="B25" s="141" t="s">
        <v>193</v>
      </c>
      <c r="C25" s="142"/>
      <c r="D25" s="142"/>
      <c r="E25" s="142"/>
      <c r="F25" s="142"/>
      <c r="G25" s="143"/>
      <c r="H25" s="31">
        <f t="shared" si="0"/>
        <v>0</v>
      </c>
      <c r="I25" s="33">
        <v>0</v>
      </c>
      <c r="J25" s="34"/>
    </row>
    <row r="26" spans="1:9" ht="15" customHeight="1">
      <c r="A26" s="30">
        <v>3</v>
      </c>
      <c r="B26" s="141" t="s">
        <v>192</v>
      </c>
      <c r="C26" s="142"/>
      <c r="D26" s="142"/>
      <c r="E26" s="142"/>
      <c r="F26" s="142"/>
      <c r="G26" s="143"/>
      <c r="H26" s="31">
        <f t="shared" si="0"/>
        <v>0</v>
      </c>
      <c r="I26" s="32">
        <v>0</v>
      </c>
    </row>
    <row r="27" spans="1:9" ht="15" customHeight="1">
      <c r="A27" s="154">
        <v>4</v>
      </c>
      <c r="B27" s="156" t="s">
        <v>191</v>
      </c>
      <c r="C27" s="156"/>
      <c r="D27" s="156"/>
      <c r="E27" s="156"/>
      <c r="F27" s="156"/>
      <c r="G27" s="156"/>
      <c r="H27" s="31">
        <f t="shared" si="0"/>
        <v>0</v>
      </c>
      <c r="I27" s="32">
        <f>I6*I7*I10</f>
        <v>0</v>
      </c>
    </row>
    <row r="28" spans="1:9" ht="15" customHeight="1">
      <c r="A28" s="155"/>
      <c r="B28" s="157" t="s">
        <v>195</v>
      </c>
      <c r="C28" s="158"/>
      <c r="D28" s="158"/>
      <c r="E28" s="158"/>
      <c r="F28" s="158"/>
      <c r="G28" s="159"/>
      <c r="H28" s="31">
        <f t="shared" si="0"/>
        <v>0.3055555555555555</v>
      </c>
      <c r="I28" s="32">
        <f>(I8*I10*I9)</f>
        <v>608.96</v>
      </c>
    </row>
    <row r="29" spans="1:9" ht="15" customHeight="1">
      <c r="A29" s="30">
        <v>5</v>
      </c>
      <c r="B29" s="141" t="s">
        <v>30</v>
      </c>
      <c r="C29" s="142"/>
      <c r="D29" s="142"/>
      <c r="E29" s="142"/>
      <c r="F29" s="142"/>
      <c r="G29" s="143"/>
      <c r="H29" s="31">
        <f t="shared" si="0"/>
        <v>0</v>
      </c>
      <c r="I29" s="32">
        <v>0</v>
      </c>
    </row>
    <row r="30" spans="1:10" s="38" customFormat="1" ht="15" customHeight="1">
      <c r="A30" s="151" t="s">
        <v>37</v>
      </c>
      <c r="B30" s="152"/>
      <c r="C30" s="152"/>
      <c r="D30" s="152"/>
      <c r="E30" s="152"/>
      <c r="F30" s="152"/>
      <c r="G30" s="153"/>
      <c r="H30" s="35">
        <f>SUM(H24:H29)</f>
        <v>1</v>
      </c>
      <c r="I30" s="36">
        <f>SUM(I24:I29)</f>
        <v>1992.9600000000003</v>
      </c>
      <c r="J30" s="37"/>
    </row>
    <row r="31" ht="4.5" customHeight="1"/>
    <row r="32" spans="1:9" ht="33.75" customHeight="1">
      <c r="A32" s="29" t="s">
        <v>38</v>
      </c>
      <c r="B32" s="138" t="s">
        <v>39</v>
      </c>
      <c r="C32" s="139"/>
      <c r="D32" s="139"/>
      <c r="E32" s="139"/>
      <c r="F32" s="139"/>
      <c r="G32" s="140"/>
      <c r="H32" s="29" t="s">
        <v>34</v>
      </c>
      <c r="I32" s="29" t="s">
        <v>35</v>
      </c>
    </row>
    <row r="33" spans="1:9" ht="15" customHeight="1">
      <c r="A33" s="30">
        <v>1</v>
      </c>
      <c r="B33" s="141" t="s">
        <v>40</v>
      </c>
      <c r="C33" s="142"/>
      <c r="D33" s="142"/>
      <c r="E33" s="142"/>
      <c r="F33" s="142"/>
      <c r="G33" s="143"/>
      <c r="H33" s="31">
        <v>0.2</v>
      </c>
      <c r="I33" s="32">
        <f aca="true" t="shared" si="1" ref="I33:I40">$I$30*H33</f>
        <v>398.5920000000001</v>
      </c>
    </row>
    <row r="34" spans="1:9" ht="15" customHeight="1">
      <c r="A34" s="30">
        <v>2</v>
      </c>
      <c r="B34" s="141" t="s">
        <v>41</v>
      </c>
      <c r="C34" s="142"/>
      <c r="D34" s="142"/>
      <c r="E34" s="142"/>
      <c r="F34" s="142"/>
      <c r="G34" s="143"/>
      <c r="H34" s="31">
        <v>0.015</v>
      </c>
      <c r="I34" s="32">
        <f t="shared" si="1"/>
        <v>29.894400000000005</v>
      </c>
    </row>
    <row r="35" spans="1:9" ht="15" customHeight="1">
      <c r="A35" s="30">
        <v>3</v>
      </c>
      <c r="B35" s="141" t="s">
        <v>42</v>
      </c>
      <c r="C35" s="142"/>
      <c r="D35" s="142"/>
      <c r="E35" s="142"/>
      <c r="F35" s="142"/>
      <c r="G35" s="143"/>
      <c r="H35" s="31">
        <v>0.01</v>
      </c>
      <c r="I35" s="32">
        <f t="shared" si="1"/>
        <v>19.929600000000004</v>
      </c>
    </row>
    <row r="36" spans="1:9" ht="15" customHeight="1">
      <c r="A36" s="30">
        <v>4</v>
      </c>
      <c r="B36" s="141" t="s">
        <v>43</v>
      </c>
      <c r="C36" s="142"/>
      <c r="D36" s="142"/>
      <c r="E36" s="142"/>
      <c r="F36" s="142"/>
      <c r="G36" s="143"/>
      <c r="H36" s="31">
        <v>0.002</v>
      </c>
      <c r="I36" s="32">
        <f t="shared" si="1"/>
        <v>3.9859200000000006</v>
      </c>
    </row>
    <row r="37" spans="1:9" ht="15" customHeight="1">
      <c r="A37" s="30">
        <v>5</v>
      </c>
      <c r="B37" s="141" t="s">
        <v>44</v>
      </c>
      <c r="C37" s="142"/>
      <c r="D37" s="142"/>
      <c r="E37" s="142"/>
      <c r="F37" s="142"/>
      <c r="G37" s="143"/>
      <c r="H37" s="31">
        <v>0.025</v>
      </c>
      <c r="I37" s="32">
        <f t="shared" si="1"/>
        <v>49.82400000000001</v>
      </c>
    </row>
    <row r="38" spans="1:9" ht="15" customHeight="1">
      <c r="A38" s="30">
        <v>6</v>
      </c>
      <c r="B38" s="141" t="s">
        <v>45</v>
      </c>
      <c r="C38" s="142"/>
      <c r="D38" s="142"/>
      <c r="E38" s="142"/>
      <c r="F38" s="142"/>
      <c r="G38" s="143"/>
      <c r="H38" s="31">
        <v>0.08</v>
      </c>
      <c r="I38" s="32">
        <f t="shared" si="1"/>
        <v>159.43680000000003</v>
      </c>
    </row>
    <row r="39" spans="1:9" ht="15" customHeight="1">
      <c r="A39" s="30">
        <v>7</v>
      </c>
      <c r="B39" s="141" t="s">
        <v>46</v>
      </c>
      <c r="C39" s="142"/>
      <c r="D39" s="142"/>
      <c r="E39" s="142"/>
      <c r="F39" s="142"/>
      <c r="G39" s="143"/>
      <c r="H39" s="31">
        <v>0.03</v>
      </c>
      <c r="I39" s="32">
        <f t="shared" si="1"/>
        <v>59.78880000000001</v>
      </c>
    </row>
    <row r="40" spans="1:9" ht="15" customHeight="1">
      <c r="A40" s="30">
        <v>8</v>
      </c>
      <c r="B40" s="141" t="s">
        <v>47</v>
      </c>
      <c r="C40" s="142"/>
      <c r="D40" s="142"/>
      <c r="E40" s="142"/>
      <c r="F40" s="142"/>
      <c r="G40" s="143"/>
      <c r="H40" s="31">
        <v>0.006</v>
      </c>
      <c r="I40" s="32">
        <f t="shared" si="1"/>
        <v>11.957760000000002</v>
      </c>
    </row>
    <row r="41" spans="1:10" s="38" customFormat="1" ht="15" customHeight="1">
      <c r="A41" s="151" t="s">
        <v>48</v>
      </c>
      <c r="B41" s="152"/>
      <c r="C41" s="152"/>
      <c r="D41" s="152"/>
      <c r="E41" s="152"/>
      <c r="F41" s="152"/>
      <c r="G41" s="153"/>
      <c r="H41" s="35">
        <f>SUM(H33:H40)</f>
        <v>0.3680000000000001</v>
      </c>
      <c r="I41" s="36">
        <f>I33+I34+I35+I36+I37+I38+I39+I40</f>
        <v>733.4092800000002</v>
      </c>
      <c r="J41" s="37"/>
    </row>
    <row r="42" spans="1:9" ht="15" customHeight="1">
      <c r="A42" s="161" t="s">
        <v>49</v>
      </c>
      <c r="B42" s="161"/>
      <c r="C42" s="161"/>
      <c r="D42" s="161"/>
      <c r="E42" s="161"/>
      <c r="F42" s="161"/>
      <c r="G42" s="161"/>
      <c r="H42" s="161"/>
      <c r="I42" s="161"/>
    </row>
    <row r="43" spans="1:16" ht="30.75" customHeight="1">
      <c r="A43" s="160" t="s">
        <v>178</v>
      </c>
      <c r="B43" s="160"/>
      <c r="C43" s="160"/>
      <c r="D43" s="160"/>
      <c r="E43" s="160"/>
      <c r="F43" s="160"/>
      <c r="G43" s="160"/>
      <c r="H43" s="160"/>
      <c r="I43" s="160"/>
      <c r="J43"/>
      <c r="K43"/>
      <c r="L43"/>
      <c r="M43"/>
      <c r="N43"/>
      <c r="O43"/>
      <c r="P43"/>
    </row>
    <row r="44" spans="1:9" ht="33.75" customHeight="1">
      <c r="A44" s="29" t="s">
        <v>50</v>
      </c>
      <c r="B44" s="138" t="s">
        <v>51</v>
      </c>
      <c r="C44" s="139"/>
      <c r="D44" s="139"/>
      <c r="E44" s="139"/>
      <c r="F44" s="139"/>
      <c r="G44" s="140"/>
      <c r="H44" s="29" t="s">
        <v>34</v>
      </c>
      <c r="I44" s="29" t="s">
        <v>35</v>
      </c>
    </row>
    <row r="45" spans="1:9" ht="13.5" customHeight="1">
      <c r="A45" s="30">
        <v>1</v>
      </c>
      <c r="B45" s="141" t="s">
        <v>52</v>
      </c>
      <c r="C45" s="142"/>
      <c r="D45" s="142"/>
      <c r="E45" s="142"/>
      <c r="F45" s="142"/>
      <c r="G45" s="143"/>
      <c r="H45" s="31">
        <v>0.1111</v>
      </c>
      <c r="I45" s="32">
        <f>$I$30*H45</f>
        <v>221.41785600000003</v>
      </c>
    </row>
    <row r="46" spans="1:9" ht="13.5" customHeight="1">
      <c r="A46" s="30">
        <v>2</v>
      </c>
      <c r="B46" s="141" t="s">
        <v>53</v>
      </c>
      <c r="C46" s="142"/>
      <c r="D46" s="142"/>
      <c r="E46" s="142"/>
      <c r="F46" s="142"/>
      <c r="G46" s="143"/>
      <c r="H46" s="31">
        <v>0.02047</v>
      </c>
      <c r="I46" s="32">
        <f aca="true" t="shared" si="2" ref="I46:I51">$I$30*H46</f>
        <v>40.7958912</v>
      </c>
    </row>
    <row r="47" spans="1:9" ht="13.5" customHeight="1">
      <c r="A47" s="30">
        <v>3</v>
      </c>
      <c r="B47" s="141" t="s">
        <v>54</v>
      </c>
      <c r="C47" s="142"/>
      <c r="D47" s="142"/>
      <c r="E47" s="142"/>
      <c r="F47" s="142"/>
      <c r="G47" s="143"/>
      <c r="H47" s="31">
        <v>0.012123</v>
      </c>
      <c r="I47" s="32">
        <f t="shared" si="2"/>
        <v>24.160654080000004</v>
      </c>
    </row>
    <row r="48" spans="1:9" ht="13.5" customHeight="1">
      <c r="A48" s="30">
        <v>4</v>
      </c>
      <c r="B48" s="141" t="s">
        <v>55</v>
      </c>
      <c r="C48" s="142"/>
      <c r="D48" s="142"/>
      <c r="E48" s="142"/>
      <c r="F48" s="142"/>
      <c r="G48" s="143"/>
      <c r="H48" s="31">
        <v>0.011436</v>
      </c>
      <c r="I48" s="32">
        <f>$I$30*H48</f>
        <v>22.791490560000003</v>
      </c>
    </row>
    <row r="49" spans="1:9" ht="13.5" customHeight="1">
      <c r="A49" s="30">
        <v>5</v>
      </c>
      <c r="B49" s="141" t="s">
        <v>56</v>
      </c>
      <c r="C49" s="142"/>
      <c r="D49" s="142"/>
      <c r="E49" s="142"/>
      <c r="F49" s="142"/>
      <c r="G49" s="143"/>
      <c r="H49" s="31">
        <v>0.000174</v>
      </c>
      <c r="I49" s="32">
        <f t="shared" si="2"/>
        <v>0.34677504000000003</v>
      </c>
    </row>
    <row r="50" spans="1:9" ht="13.5" customHeight="1">
      <c r="A50" s="30">
        <v>6</v>
      </c>
      <c r="B50" s="141" t="s">
        <v>57</v>
      </c>
      <c r="C50" s="142"/>
      <c r="D50" s="142"/>
      <c r="E50" s="142"/>
      <c r="F50" s="142"/>
      <c r="G50" s="143"/>
      <c r="H50" s="31">
        <v>0.000442</v>
      </c>
      <c r="I50" s="32">
        <f t="shared" si="2"/>
        <v>0.8808883200000002</v>
      </c>
    </row>
    <row r="51" spans="1:9" ht="13.5" customHeight="1">
      <c r="A51" s="30">
        <v>7</v>
      </c>
      <c r="B51" s="141" t="s">
        <v>58</v>
      </c>
      <c r="C51" s="142"/>
      <c r="D51" s="142"/>
      <c r="E51" s="142"/>
      <c r="F51" s="142"/>
      <c r="G51" s="143"/>
      <c r="H51" s="31">
        <v>0.000185</v>
      </c>
      <c r="I51" s="32">
        <f t="shared" si="2"/>
        <v>0.36869760000000007</v>
      </c>
    </row>
    <row r="52" spans="1:9" ht="13.5" customHeight="1">
      <c r="A52" s="30">
        <v>8</v>
      </c>
      <c r="B52" s="141" t="s">
        <v>59</v>
      </c>
      <c r="C52" s="142"/>
      <c r="D52" s="142"/>
      <c r="E52" s="142"/>
      <c r="F52" s="142"/>
      <c r="G52" s="143"/>
      <c r="H52" s="31">
        <v>0.09079</v>
      </c>
      <c r="I52" s="32">
        <f>$I$30*H52</f>
        <v>180.94083840000002</v>
      </c>
    </row>
    <row r="53" spans="1:10" s="38" customFormat="1" ht="13.5" customHeight="1">
      <c r="A53" s="151" t="s">
        <v>60</v>
      </c>
      <c r="B53" s="152"/>
      <c r="C53" s="152"/>
      <c r="D53" s="152"/>
      <c r="E53" s="152"/>
      <c r="F53" s="152"/>
      <c r="G53" s="153"/>
      <c r="H53" s="35">
        <f>SUM(H45:H52)</f>
        <v>0.24672</v>
      </c>
      <c r="I53" s="36">
        <f>I45+I46+I47+I48+I49+I50+I51+I52</f>
        <v>491.70309120000013</v>
      </c>
      <c r="J53" s="37"/>
    </row>
    <row r="54" spans="1:9" ht="10.5" customHeight="1">
      <c r="A54" s="39" t="s">
        <v>61</v>
      </c>
      <c r="B54" s="163" t="s">
        <v>62</v>
      </c>
      <c r="C54" s="163"/>
      <c r="D54" s="163"/>
      <c r="E54" s="163"/>
      <c r="F54" s="163"/>
      <c r="G54" s="163"/>
      <c r="H54" s="163"/>
      <c r="I54" s="163"/>
    </row>
    <row r="55" spans="1:9" ht="9" customHeight="1">
      <c r="A55" s="39" t="s">
        <v>63</v>
      </c>
      <c r="B55" s="162" t="s">
        <v>64</v>
      </c>
      <c r="C55" s="162"/>
      <c r="D55" s="162"/>
      <c r="E55" s="162"/>
      <c r="F55" s="162"/>
      <c r="G55" s="162"/>
      <c r="H55" s="162"/>
      <c r="I55" s="162"/>
    </row>
    <row r="56" spans="1:9" ht="33.75" customHeight="1">
      <c r="A56" s="29" t="s">
        <v>65</v>
      </c>
      <c r="B56" s="138" t="s">
        <v>66</v>
      </c>
      <c r="C56" s="139"/>
      <c r="D56" s="139"/>
      <c r="E56" s="139"/>
      <c r="F56" s="139"/>
      <c r="G56" s="140"/>
      <c r="H56" s="29" t="s">
        <v>34</v>
      </c>
      <c r="I56" s="29" t="s">
        <v>35</v>
      </c>
    </row>
    <row r="57" spans="1:9" ht="15" customHeight="1">
      <c r="A57" s="30">
        <v>1</v>
      </c>
      <c r="B57" s="141" t="s">
        <v>67</v>
      </c>
      <c r="C57" s="142"/>
      <c r="D57" s="142"/>
      <c r="E57" s="142"/>
      <c r="F57" s="142"/>
      <c r="G57" s="143"/>
      <c r="H57" s="31">
        <v>0.023627</v>
      </c>
      <c r="I57" s="32">
        <f>$I$30*H57</f>
        <v>47.087665920000006</v>
      </c>
    </row>
    <row r="58" spans="1:9" ht="15" customHeight="1">
      <c r="A58" s="30">
        <v>2</v>
      </c>
      <c r="B58" s="141" t="s">
        <v>68</v>
      </c>
      <c r="C58" s="142"/>
      <c r="D58" s="142"/>
      <c r="E58" s="142"/>
      <c r="F58" s="142"/>
      <c r="G58" s="143"/>
      <c r="H58" s="31">
        <v>0.001717</v>
      </c>
      <c r="I58" s="32">
        <f>$I$30*H58</f>
        <v>3.4219123200000006</v>
      </c>
    </row>
    <row r="59" spans="1:9" ht="15" customHeight="1">
      <c r="A59" s="30">
        <v>3</v>
      </c>
      <c r="B59" s="141" t="s">
        <v>69</v>
      </c>
      <c r="C59" s="142"/>
      <c r="D59" s="142"/>
      <c r="E59" s="142"/>
      <c r="F59" s="142"/>
      <c r="G59" s="143"/>
      <c r="H59" s="31">
        <v>0.011813</v>
      </c>
      <c r="I59" s="32">
        <f>$I$30*H59</f>
        <v>23.542836480000005</v>
      </c>
    </row>
    <row r="60" spans="1:10" s="38" customFormat="1" ht="15" customHeight="1">
      <c r="A60" s="151" t="s">
        <v>70</v>
      </c>
      <c r="B60" s="152"/>
      <c r="C60" s="152"/>
      <c r="D60" s="152"/>
      <c r="E60" s="152"/>
      <c r="F60" s="152"/>
      <c r="G60" s="153"/>
      <c r="H60" s="35">
        <f>SUM(H57:H59)</f>
        <v>0.037156999999999996</v>
      </c>
      <c r="I60" s="36">
        <f>I57+I58+I59</f>
        <v>74.05241472000002</v>
      </c>
      <c r="J60" s="37"/>
    </row>
    <row r="61" ht="4.5" customHeight="1"/>
    <row r="62" spans="1:9" ht="45">
      <c r="A62" s="29" t="s">
        <v>71</v>
      </c>
      <c r="B62" s="138" t="s">
        <v>72</v>
      </c>
      <c r="C62" s="139"/>
      <c r="D62" s="139"/>
      <c r="E62" s="139"/>
      <c r="F62" s="139"/>
      <c r="G62" s="140"/>
      <c r="H62" s="29" t="s">
        <v>34</v>
      </c>
      <c r="I62" s="29" t="s">
        <v>35</v>
      </c>
    </row>
    <row r="63" spans="1:9" ht="15" customHeight="1">
      <c r="A63" s="30">
        <v>1</v>
      </c>
      <c r="B63" s="141" t="s">
        <v>73</v>
      </c>
      <c r="C63" s="142"/>
      <c r="D63" s="142"/>
      <c r="E63" s="142"/>
      <c r="F63" s="142"/>
      <c r="G63" s="143"/>
      <c r="H63" s="31">
        <f>(H41*H53)</f>
        <v>0.09079296000000002</v>
      </c>
      <c r="I63" s="32">
        <f>$I$30*H63</f>
        <v>180.94673756160006</v>
      </c>
    </row>
    <row r="64" spans="1:11" s="38" customFormat="1" ht="15" customHeight="1">
      <c r="A64" s="151" t="s">
        <v>74</v>
      </c>
      <c r="B64" s="152"/>
      <c r="C64" s="152"/>
      <c r="D64" s="152"/>
      <c r="E64" s="152"/>
      <c r="F64" s="152"/>
      <c r="G64" s="153"/>
      <c r="H64" s="35">
        <f>SUM(H63:H63)</f>
        <v>0.09079296000000002</v>
      </c>
      <c r="I64" s="36">
        <f>I63</f>
        <v>180.94673756160006</v>
      </c>
      <c r="J64" s="37"/>
      <c r="K64" s="40"/>
    </row>
    <row r="65" ht="4.5" customHeight="1">
      <c r="J65" s="41"/>
    </row>
    <row r="66" spans="1:10" s="38" customFormat="1" ht="12">
      <c r="A66" s="166" t="s">
        <v>75</v>
      </c>
      <c r="B66" s="166"/>
      <c r="C66" s="166"/>
      <c r="D66" s="166"/>
      <c r="E66" s="166"/>
      <c r="F66" s="166"/>
      <c r="G66" s="166"/>
      <c r="H66" s="42">
        <f>H41+H53+H60+H64</f>
        <v>0.7426699600000002</v>
      </c>
      <c r="I66" s="43">
        <f>I41+I53+I60+I64</f>
        <v>1480.1115234816004</v>
      </c>
      <c r="J66" s="37"/>
    </row>
    <row r="67" ht="4.5" customHeight="1"/>
    <row r="68" spans="1:9" ht="45">
      <c r="A68" s="29" t="s">
        <v>76</v>
      </c>
      <c r="B68" s="138" t="s">
        <v>77</v>
      </c>
      <c r="C68" s="139"/>
      <c r="D68" s="139"/>
      <c r="E68" s="139"/>
      <c r="F68" s="139"/>
      <c r="G68" s="140"/>
      <c r="H68" s="29" t="s">
        <v>34</v>
      </c>
      <c r="I68" s="29" t="s">
        <v>35</v>
      </c>
    </row>
    <row r="69" spans="1:9" ht="15" customHeight="1">
      <c r="A69" s="44">
        <v>1</v>
      </c>
      <c r="B69" s="141" t="s">
        <v>198</v>
      </c>
      <c r="C69" s="142"/>
      <c r="D69" s="142"/>
      <c r="E69" s="142"/>
      <c r="F69" s="142"/>
      <c r="G69" s="143"/>
      <c r="H69" s="31">
        <f>I69/$I$30</f>
        <v>0.09152215799614642</v>
      </c>
      <c r="I69" s="32">
        <f>I80</f>
        <v>182.4</v>
      </c>
    </row>
    <row r="70" spans="1:9" ht="15" customHeight="1">
      <c r="A70" s="44">
        <v>2</v>
      </c>
      <c r="B70" s="141" t="s">
        <v>197</v>
      </c>
      <c r="C70" s="142"/>
      <c r="D70" s="142"/>
      <c r="E70" s="142"/>
      <c r="F70" s="142"/>
      <c r="G70" s="143"/>
      <c r="H70" s="31">
        <f>I70/$I$30</f>
        <v>0.07410083493898521</v>
      </c>
      <c r="I70" s="32">
        <f>I76</f>
        <v>147.67999999999998</v>
      </c>
    </row>
    <row r="71" spans="1:9" ht="15" customHeight="1">
      <c r="A71" s="30">
        <v>3</v>
      </c>
      <c r="B71" s="141" t="s">
        <v>78</v>
      </c>
      <c r="C71" s="142"/>
      <c r="D71" s="142"/>
      <c r="E71" s="142"/>
      <c r="F71" s="142"/>
      <c r="G71" s="143"/>
      <c r="H71" s="31">
        <f>I71/$I$30</f>
        <v>0</v>
      </c>
      <c r="I71" s="32">
        <v>0</v>
      </c>
    </row>
    <row r="72" spans="1:10" ht="15" customHeight="1">
      <c r="A72" s="151" t="s">
        <v>79</v>
      </c>
      <c r="B72" s="152"/>
      <c r="C72" s="152"/>
      <c r="D72" s="152"/>
      <c r="E72" s="152"/>
      <c r="F72" s="152"/>
      <c r="G72" s="153"/>
      <c r="H72" s="35">
        <f>H69+H70+H71</f>
        <v>0.16562299293513164</v>
      </c>
      <c r="I72" s="36">
        <f>SUM(I69:I71)</f>
        <v>330.08</v>
      </c>
      <c r="J72" s="34"/>
    </row>
    <row r="73" spans="1:9" ht="4.5" customHeight="1">
      <c r="A73" s="45"/>
      <c r="B73" s="45"/>
      <c r="C73" s="45"/>
      <c r="D73" s="45"/>
      <c r="E73" s="45"/>
      <c r="F73" s="45"/>
      <c r="G73" s="45"/>
      <c r="H73" s="46"/>
      <c r="I73" s="47"/>
    </row>
    <row r="74" spans="1:9" ht="15" customHeight="1">
      <c r="A74" s="164" t="s">
        <v>80</v>
      </c>
      <c r="B74" s="164"/>
      <c r="C74" s="164"/>
      <c r="D74" s="164"/>
      <c r="E74" s="164"/>
      <c r="F74" s="164"/>
      <c r="G74" s="164"/>
      <c r="H74" s="164"/>
      <c r="I74" s="164"/>
    </row>
    <row r="75" spans="1:9" ht="24" customHeight="1">
      <c r="A75" s="135" t="s">
        <v>81</v>
      </c>
      <c r="B75" s="135"/>
      <c r="C75" s="30" t="s">
        <v>82</v>
      </c>
      <c r="D75" s="30" t="s">
        <v>83</v>
      </c>
      <c r="E75" s="30" t="s">
        <v>84</v>
      </c>
      <c r="F75" s="30" t="s">
        <v>85</v>
      </c>
      <c r="G75" s="30" t="s">
        <v>86</v>
      </c>
      <c r="H75" s="31" t="s">
        <v>87</v>
      </c>
      <c r="I75" s="32" t="s">
        <v>88</v>
      </c>
    </row>
    <row r="76" spans="1:9" ht="15" customHeight="1">
      <c r="A76" s="165">
        <f>I12</f>
        <v>4.3</v>
      </c>
      <c r="B76" s="135"/>
      <c r="C76" s="30">
        <f>I13</f>
        <v>22</v>
      </c>
      <c r="D76" s="30">
        <f>I14</f>
        <v>2</v>
      </c>
      <c r="E76" s="48">
        <f>A76*C76*D76</f>
        <v>189.2</v>
      </c>
      <c r="F76" s="32">
        <f>I24</f>
        <v>1384.0000000000002</v>
      </c>
      <c r="G76" s="49">
        <f>I15</f>
        <v>0.03</v>
      </c>
      <c r="H76" s="48">
        <f>F76*G76</f>
        <v>41.52</v>
      </c>
      <c r="I76" s="32">
        <f>IF((E76-H76)&lt;0,0,E76-H76)</f>
        <v>147.67999999999998</v>
      </c>
    </row>
    <row r="77" spans="1:9" ht="4.5" customHeight="1">
      <c r="A77" s="50"/>
      <c r="B77" s="50"/>
      <c r="C77" s="50"/>
      <c r="D77" s="50"/>
      <c r="E77" s="51"/>
      <c r="F77" s="51"/>
      <c r="G77" s="52"/>
      <c r="H77" s="51"/>
      <c r="I77" s="53"/>
    </row>
    <row r="78" spans="1:9" ht="15" customHeight="1">
      <c r="A78" s="164" t="s">
        <v>89</v>
      </c>
      <c r="B78" s="164"/>
      <c r="C78" s="164"/>
      <c r="D78" s="164"/>
      <c r="E78" s="164"/>
      <c r="F78" s="164"/>
      <c r="G78" s="164"/>
      <c r="H78" s="164"/>
      <c r="I78" s="164"/>
    </row>
    <row r="79" spans="1:9" ht="23.25" customHeight="1">
      <c r="A79" s="135" t="s">
        <v>90</v>
      </c>
      <c r="B79" s="135"/>
      <c r="C79" s="30" t="s">
        <v>91</v>
      </c>
      <c r="D79" s="30" t="s">
        <v>92</v>
      </c>
      <c r="E79" s="30" t="s">
        <v>84</v>
      </c>
      <c r="F79" s="30" t="s">
        <v>85</v>
      </c>
      <c r="G79" s="30" t="s">
        <v>86</v>
      </c>
      <c r="H79" s="31" t="str">
        <f>H75</f>
        <v>Valor desconto</v>
      </c>
      <c r="I79" s="32" t="s">
        <v>88</v>
      </c>
    </row>
    <row r="80" spans="1:9" ht="15" customHeight="1">
      <c r="A80" s="173">
        <f>I16</f>
        <v>228</v>
      </c>
      <c r="B80" s="173"/>
      <c r="C80" s="54">
        <f>I17</f>
        <v>1</v>
      </c>
      <c r="D80" s="30">
        <f>I18</f>
        <v>1</v>
      </c>
      <c r="E80" s="48">
        <f>A80*C80*D80</f>
        <v>228</v>
      </c>
      <c r="F80" s="48">
        <f>E80</f>
        <v>228</v>
      </c>
      <c r="G80" s="55">
        <f>I19</f>
        <v>0.2</v>
      </c>
      <c r="H80" s="48">
        <f>F80*G80</f>
        <v>45.6</v>
      </c>
      <c r="I80" s="32">
        <f>IF((E80-H80)&lt;0,0,E80-H80)</f>
        <v>182.4</v>
      </c>
    </row>
    <row r="81" ht="4.5" customHeight="1"/>
    <row r="82" spans="1:12" ht="12" customHeight="1">
      <c r="A82" s="174" t="s">
        <v>93</v>
      </c>
      <c r="B82" s="174"/>
      <c r="C82" s="174"/>
      <c r="D82" s="174"/>
      <c r="E82" s="174"/>
      <c r="F82" s="174"/>
      <c r="G82" s="174"/>
      <c r="H82" s="56">
        <f>H30+H66+H72</f>
        <v>1.9082929529351318</v>
      </c>
      <c r="I82" s="57">
        <f>I30+I66+I72</f>
        <v>3803.1515234816006</v>
      </c>
      <c r="J82" s="34"/>
      <c r="L82" s="34"/>
    </row>
    <row r="83" spans="1:12" s="62" customFormat="1" ht="4.5" customHeight="1">
      <c r="A83" s="58"/>
      <c r="B83" s="58"/>
      <c r="C83" s="58"/>
      <c r="D83" s="58"/>
      <c r="E83" s="58"/>
      <c r="F83" s="58"/>
      <c r="G83" s="58"/>
      <c r="H83" s="59"/>
      <c r="I83" s="60"/>
      <c r="J83" s="61"/>
      <c r="L83" s="61"/>
    </row>
    <row r="84" spans="1:9" ht="11.25">
      <c r="A84" s="137" t="s">
        <v>94</v>
      </c>
      <c r="B84" s="137"/>
      <c r="C84" s="137"/>
      <c r="D84" s="137"/>
      <c r="E84" s="137"/>
      <c r="F84" s="137"/>
      <c r="G84" s="137"/>
      <c r="H84" s="137"/>
      <c r="I84" s="137"/>
    </row>
    <row r="85" spans="1:9" ht="45">
      <c r="A85" s="29" t="s">
        <v>32</v>
      </c>
      <c r="B85" s="138" t="s">
        <v>95</v>
      </c>
      <c r="C85" s="139"/>
      <c r="D85" s="139"/>
      <c r="E85" s="139"/>
      <c r="F85" s="139"/>
      <c r="G85" s="140"/>
      <c r="H85" s="29" t="s">
        <v>34</v>
      </c>
      <c r="I85" s="29" t="s">
        <v>35</v>
      </c>
    </row>
    <row r="86" spans="1:19" ht="15" customHeight="1">
      <c r="A86" s="30">
        <v>1</v>
      </c>
      <c r="B86" s="141" t="s">
        <v>96</v>
      </c>
      <c r="C86" s="142"/>
      <c r="D86" s="142"/>
      <c r="E86" s="142"/>
      <c r="F86" s="142"/>
      <c r="G86" s="143"/>
      <c r="H86" s="31">
        <f aca="true" t="shared" si="3" ref="H86:H91">I86/$I$97</f>
        <v>0</v>
      </c>
      <c r="I86" s="32">
        <v>0</v>
      </c>
      <c r="K86"/>
      <c r="L86"/>
      <c r="M86"/>
      <c r="N86"/>
      <c r="O86"/>
      <c r="P86"/>
      <c r="Q86"/>
      <c r="R86"/>
      <c r="S86"/>
    </row>
    <row r="87" spans="1:19" ht="15" customHeight="1">
      <c r="A87" s="30">
        <v>2</v>
      </c>
      <c r="B87" s="167" t="s">
        <v>97</v>
      </c>
      <c r="C87" s="168"/>
      <c r="D87" s="168"/>
      <c r="E87" s="168"/>
      <c r="F87" s="168"/>
      <c r="G87" s="169"/>
      <c r="H87" s="31">
        <f t="shared" si="3"/>
        <v>0</v>
      </c>
      <c r="I87" s="32">
        <v>0</v>
      </c>
      <c r="K87"/>
      <c r="L87"/>
      <c r="M87"/>
      <c r="N87"/>
      <c r="O87"/>
      <c r="P87"/>
      <c r="Q87"/>
      <c r="R87"/>
      <c r="S87"/>
    </row>
    <row r="88" spans="1:19" ht="15" customHeight="1">
      <c r="A88" s="30">
        <v>3</v>
      </c>
      <c r="B88" s="141" t="s">
        <v>98</v>
      </c>
      <c r="C88" s="142"/>
      <c r="D88" s="142"/>
      <c r="E88" s="142"/>
      <c r="F88" s="142"/>
      <c r="G88" s="143"/>
      <c r="H88" s="31">
        <f t="shared" si="3"/>
        <v>0</v>
      </c>
      <c r="I88" s="32">
        <v>0</v>
      </c>
      <c r="K88"/>
      <c r="L88"/>
      <c r="M88"/>
      <c r="N88"/>
      <c r="O88"/>
      <c r="P88"/>
      <c r="Q88"/>
      <c r="R88"/>
      <c r="S88"/>
    </row>
    <row r="89" spans="1:19" ht="15" customHeight="1">
      <c r="A89" s="30">
        <v>4</v>
      </c>
      <c r="B89" s="170" t="s">
        <v>99</v>
      </c>
      <c r="C89" s="171"/>
      <c r="D89" s="171"/>
      <c r="E89" s="171"/>
      <c r="F89" s="171"/>
      <c r="G89" s="172"/>
      <c r="H89" s="31">
        <f t="shared" si="3"/>
        <v>0</v>
      </c>
      <c r="I89" s="32">
        <v>0</v>
      </c>
      <c r="K89"/>
      <c r="L89"/>
      <c r="M89"/>
      <c r="N89"/>
      <c r="O89"/>
      <c r="P89"/>
      <c r="Q89"/>
      <c r="R89"/>
      <c r="S89"/>
    </row>
    <row r="90" spans="1:19" ht="15" customHeight="1">
      <c r="A90" s="30">
        <v>5</v>
      </c>
      <c r="B90" s="141" t="s">
        <v>100</v>
      </c>
      <c r="C90" s="142"/>
      <c r="D90" s="142"/>
      <c r="E90" s="142"/>
      <c r="F90" s="142"/>
      <c r="G90" s="143"/>
      <c r="H90" s="31">
        <f t="shared" si="3"/>
        <v>0</v>
      </c>
      <c r="I90" s="32">
        <v>0</v>
      </c>
      <c r="K90"/>
      <c r="L90"/>
      <c r="M90"/>
      <c r="N90"/>
      <c r="O90"/>
      <c r="P90"/>
      <c r="Q90"/>
      <c r="R90"/>
      <c r="S90"/>
    </row>
    <row r="91" spans="1:19" ht="15" customHeight="1">
      <c r="A91" s="30">
        <v>6</v>
      </c>
      <c r="B91" s="141" t="s">
        <v>101</v>
      </c>
      <c r="C91" s="142"/>
      <c r="D91" s="142"/>
      <c r="E91" s="142"/>
      <c r="F91" s="142"/>
      <c r="G91" s="143"/>
      <c r="H91" s="31">
        <f t="shared" si="3"/>
        <v>0</v>
      </c>
      <c r="I91" s="32">
        <v>0</v>
      </c>
      <c r="K91"/>
      <c r="L91"/>
      <c r="M91"/>
      <c r="N91"/>
      <c r="O91"/>
      <c r="P91"/>
      <c r="Q91"/>
      <c r="R91"/>
      <c r="S91"/>
    </row>
    <row r="92" spans="1:19" ht="15" customHeight="1">
      <c r="A92" s="151" t="s">
        <v>102</v>
      </c>
      <c r="B92" s="152"/>
      <c r="C92" s="152"/>
      <c r="D92" s="152"/>
      <c r="E92" s="152"/>
      <c r="F92" s="152"/>
      <c r="G92" s="153"/>
      <c r="H92" s="35">
        <f>H86+H87+H88+H89+H90+H91</f>
        <v>0</v>
      </c>
      <c r="I92" s="63">
        <f>I86+I87+I88+I89+I90+I91</f>
        <v>0</v>
      </c>
      <c r="J92" s="34"/>
      <c r="K92"/>
      <c r="L92"/>
      <c r="M92"/>
      <c r="N92"/>
      <c r="O92"/>
      <c r="P92"/>
      <c r="Q92"/>
      <c r="R92"/>
      <c r="S92"/>
    </row>
    <row r="93" spans="1:19" ht="30" customHeight="1">
      <c r="A93"/>
      <c r="B93" s="163" t="s">
        <v>103</v>
      </c>
      <c r="C93" s="163"/>
      <c r="D93" s="163"/>
      <c r="E93" s="163"/>
      <c r="F93" s="163"/>
      <c r="G93" s="163"/>
      <c r="H93" s="163"/>
      <c r="I93" s="163"/>
      <c r="K93"/>
      <c r="L93" s="64"/>
      <c r="M93"/>
      <c r="N93"/>
      <c r="O93"/>
      <c r="P93"/>
      <c r="Q93"/>
      <c r="R93"/>
      <c r="S93"/>
    </row>
    <row r="94" spans="1:9" ht="5.25" customHeight="1">
      <c r="A94"/>
      <c r="B94"/>
      <c r="C94"/>
      <c r="D94"/>
      <c r="E94"/>
      <c r="F94"/>
      <c r="G94"/>
      <c r="H94"/>
      <c r="I94"/>
    </row>
    <row r="95" spans="1:19" ht="48.75" customHeight="1">
      <c r="A95" s="175" t="s">
        <v>104</v>
      </c>
      <c r="B95" s="176"/>
      <c r="C95" s="176"/>
      <c r="D95" s="176"/>
      <c r="E95" s="177"/>
      <c r="F95" s="65">
        <v>0.2</v>
      </c>
      <c r="G95" s="66">
        <f>I97*F95</f>
        <v>731.0943046963201</v>
      </c>
      <c r="H95" s="67" t="s">
        <v>105</v>
      </c>
      <c r="I95" s="68">
        <f>I70</f>
        <v>147.67999999999998</v>
      </c>
      <c r="K95"/>
      <c r="L95"/>
      <c r="M95"/>
      <c r="N95"/>
      <c r="O95"/>
      <c r="P95"/>
      <c r="Q95"/>
      <c r="R95"/>
      <c r="S95"/>
    </row>
    <row r="96" spans="1:19" s="72" customFormat="1" ht="16.5" customHeight="1">
      <c r="A96" s="178" t="s">
        <v>106</v>
      </c>
      <c r="B96" s="178"/>
      <c r="C96" s="69" t="s">
        <v>107</v>
      </c>
      <c r="D96" s="69" t="s">
        <v>108</v>
      </c>
      <c r="E96" s="69" t="s">
        <v>109</v>
      </c>
      <c r="F96" s="69" t="s">
        <v>110</v>
      </c>
      <c r="G96" s="69" t="s">
        <v>111</v>
      </c>
      <c r="H96" s="67" t="s">
        <v>112</v>
      </c>
      <c r="I96" s="70" t="s">
        <v>113</v>
      </c>
      <c r="J96" s="71"/>
      <c r="K96"/>
      <c r="L96"/>
      <c r="M96"/>
      <c r="N96"/>
      <c r="O96"/>
      <c r="P96"/>
      <c r="Q96"/>
      <c r="R96"/>
      <c r="S96"/>
    </row>
    <row r="97" spans="1:19" ht="16.5" customHeight="1">
      <c r="A97" s="179">
        <f>I30</f>
        <v>1992.9600000000003</v>
      </c>
      <c r="B97" s="179"/>
      <c r="C97" s="33">
        <f>I41</f>
        <v>733.4092800000002</v>
      </c>
      <c r="D97" s="33">
        <f>I53</f>
        <v>491.70309120000013</v>
      </c>
      <c r="E97" s="33">
        <f>I60</f>
        <v>74.05241472000002</v>
      </c>
      <c r="F97" s="33">
        <f>I64</f>
        <v>180.94673756160006</v>
      </c>
      <c r="G97" s="33">
        <f>I72</f>
        <v>330.08</v>
      </c>
      <c r="H97" s="33">
        <f>SUM(A97:G97)</f>
        <v>3803.1515234816</v>
      </c>
      <c r="I97" s="33">
        <f>H97-I95</f>
        <v>3655.4715234816003</v>
      </c>
      <c r="J97" s="34"/>
      <c r="K97"/>
      <c r="L97"/>
      <c r="M97"/>
      <c r="N97"/>
      <c r="O97"/>
      <c r="P97"/>
      <c r="Q97"/>
      <c r="R97"/>
      <c r="S97"/>
    </row>
    <row r="98" spans="1:9" ht="4.5" customHeight="1">
      <c r="A98" s="39"/>
      <c r="B98" s="180"/>
      <c r="C98" s="180"/>
      <c r="D98" s="180"/>
      <c r="E98" s="180"/>
      <c r="F98" s="180"/>
      <c r="G98" s="180"/>
      <c r="H98" s="180"/>
      <c r="I98" s="180"/>
    </row>
    <row r="99" spans="1:9" ht="45">
      <c r="A99" s="29" t="s">
        <v>38</v>
      </c>
      <c r="B99" s="138" t="s">
        <v>114</v>
      </c>
      <c r="C99" s="139"/>
      <c r="D99" s="139"/>
      <c r="E99" s="139"/>
      <c r="F99" s="139"/>
      <c r="G99" s="140"/>
      <c r="H99" s="29" t="s">
        <v>34</v>
      </c>
      <c r="I99" s="29" t="s">
        <v>35</v>
      </c>
    </row>
    <row r="100" spans="1:9" ht="15" customHeight="1">
      <c r="A100" s="30">
        <v>1</v>
      </c>
      <c r="B100" s="141" t="s">
        <v>115</v>
      </c>
      <c r="C100" s="142"/>
      <c r="D100" s="142"/>
      <c r="E100" s="142"/>
      <c r="F100" s="142"/>
      <c r="G100" s="143"/>
      <c r="H100" s="31">
        <f>I100/$I$110</f>
        <v>0</v>
      </c>
      <c r="I100" s="32">
        <v>0</v>
      </c>
    </row>
    <row r="101" spans="1:9" ht="15" customHeight="1">
      <c r="A101" s="30">
        <v>2</v>
      </c>
      <c r="B101" s="141" t="s">
        <v>116</v>
      </c>
      <c r="C101" s="142"/>
      <c r="D101" s="142"/>
      <c r="E101" s="142"/>
      <c r="F101" s="142"/>
      <c r="G101" s="143"/>
      <c r="H101" s="31">
        <f>I101/$I$110</f>
        <v>0</v>
      </c>
      <c r="I101" s="32">
        <v>0</v>
      </c>
    </row>
    <row r="102" spans="1:9" ht="15" customHeight="1">
      <c r="A102" s="151" t="s">
        <v>117</v>
      </c>
      <c r="B102" s="152"/>
      <c r="C102" s="152"/>
      <c r="D102" s="152"/>
      <c r="E102" s="152"/>
      <c r="F102" s="152"/>
      <c r="G102" s="153"/>
      <c r="H102" s="35">
        <f>H100+H101</f>
        <v>0</v>
      </c>
      <c r="I102" s="36">
        <f>I100+I101</f>
        <v>0</v>
      </c>
    </row>
    <row r="103" ht="4.5" customHeight="1"/>
    <row r="104" spans="1:9" ht="45">
      <c r="A104" s="29" t="s">
        <v>50</v>
      </c>
      <c r="B104" s="138" t="s">
        <v>118</v>
      </c>
      <c r="C104" s="139"/>
      <c r="D104" s="139"/>
      <c r="E104" s="139"/>
      <c r="F104" s="139"/>
      <c r="G104" s="140"/>
      <c r="H104" s="29" t="s">
        <v>34</v>
      </c>
      <c r="I104" s="29" t="s">
        <v>35</v>
      </c>
    </row>
    <row r="105" spans="1:9" ht="15" customHeight="1">
      <c r="A105" s="30">
        <v>1</v>
      </c>
      <c r="B105" s="141" t="s">
        <v>118</v>
      </c>
      <c r="C105" s="142"/>
      <c r="D105" s="142"/>
      <c r="E105" s="142"/>
      <c r="F105" s="142"/>
      <c r="G105" s="143"/>
      <c r="H105" s="31">
        <f>I105/I110</f>
        <v>0</v>
      </c>
      <c r="I105" s="32">
        <v>0</v>
      </c>
    </row>
    <row r="106" spans="1:12" ht="15" customHeight="1">
      <c r="A106" s="151" t="s">
        <v>119</v>
      </c>
      <c r="B106" s="152"/>
      <c r="C106" s="152"/>
      <c r="D106" s="152"/>
      <c r="E106" s="152"/>
      <c r="F106" s="152"/>
      <c r="G106" s="153"/>
      <c r="H106" s="35">
        <f>H105</f>
        <v>0</v>
      </c>
      <c r="I106" s="36">
        <f>I105</f>
        <v>0</v>
      </c>
      <c r="J106" s="34"/>
      <c r="K106" s="34"/>
      <c r="L106" s="1"/>
    </row>
    <row r="107" spans="1:9" ht="4.5" customHeight="1">
      <c r="A107" s="45"/>
      <c r="B107" s="45"/>
      <c r="C107" s="45"/>
      <c r="D107" s="45"/>
      <c r="E107" s="45"/>
      <c r="F107" s="45"/>
      <c r="G107" s="45"/>
      <c r="H107" s="46"/>
      <c r="I107" s="47"/>
    </row>
    <row r="108" spans="1:12" ht="39" customHeight="1">
      <c r="A108" s="181" t="s">
        <v>120</v>
      </c>
      <c r="B108" s="181"/>
      <c r="C108" s="181"/>
      <c r="D108" s="181"/>
      <c r="E108" s="181"/>
      <c r="F108" s="65">
        <v>0.18</v>
      </c>
      <c r="G108" s="66">
        <f>I110*F108</f>
        <v>657.984874226688</v>
      </c>
      <c r="H108" s="67" t="s">
        <v>105</v>
      </c>
      <c r="I108" s="68">
        <f>I70</f>
        <v>147.67999999999998</v>
      </c>
      <c r="L108" s="1"/>
    </row>
    <row r="109" spans="1:12" s="72" customFormat="1" ht="16.5" customHeight="1">
      <c r="A109" s="178" t="s">
        <v>106</v>
      </c>
      <c r="B109" s="178"/>
      <c r="C109" s="69" t="s">
        <v>107</v>
      </c>
      <c r="D109" s="69" t="s">
        <v>108</v>
      </c>
      <c r="E109" s="69" t="s">
        <v>109</v>
      </c>
      <c r="F109" s="69" t="s">
        <v>110</v>
      </c>
      <c r="G109" s="69" t="s">
        <v>111</v>
      </c>
      <c r="H109" s="67" t="s">
        <v>112</v>
      </c>
      <c r="I109" s="70" t="s">
        <v>113</v>
      </c>
      <c r="J109" s="71"/>
      <c r="L109" s="71"/>
    </row>
    <row r="110" spans="1:12" ht="16.5" customHeight="1">
      <c r="A110" s="179">
        <f>I30</f>
        <v>1992.9600000000003</v>
      </c>
      <c r="B110" s="179"/>
      <c r="C110" s="33">
        <f>I41</f>
        <v>733.4092800000002</v>
      </c>
      <c r="D110" s="33">
        <f>I53</f>
        <v>491.70309120000013</v>
      </c>
      <c r="E110" s="33">
        <f>I60</f>
        <v>74.05241472000002</v>
      </c>
      <c r="F110" s="33">
        <f>I64</f>
        <v>180.94673756160006</v>
      </c>
      <c r="G110" s="33">
        <f>I72</f>
        <v>330.08</v>
      </c>
      <c r="H110" s="33">
        <f>A110+C110+D110+E110+F110+G110</f>
        <v>3803.1515234816</v>
      </c>
      <c r="I110" s="33">
        <f>H110-I108</f>
        <v>3655.4715234816003</v>
      </c>
      <c r="J110" s="34"/>
      <c r="L110" s="1"/>
    </row>
    <row r="111" ht="4.5" customHeight="1"/>
    <row r="112" spans="1:9" ht="12">
      <c r="A112" s="174" t="s">
        <v>121</v>
      </c>
      <c r="B112" s="174"/>
      <c r="C112" s="174"/>
      <c r="D112" s="174"/>
      <c r="E112" s="174"/>
      <c r="F112" s="174"/>
      <c r="G112" s="174"/>
      <c r="H112" s="56">
        <f>H92+H102+H106</f>
        <v>0</v>
      </c>
      <c r="I112" s="57">
        <f>I92+I102+I106</f>
        <v>0</v>
      </c>
    </row>
    <row r="113" ht="4.5" customHeight="1"/>
    <row r="114" spans="1:9" ht="11.25" customHeight="1">
      <c r="A114" s="137" t="s">
        <v>122</v>
      </c>
      <c r="B114" s="137"/>
      <c r="C114" s="137"/>
      <c r="D114" s="137"/>
      <c r="E114" s="137"/>
      <c r="F114" s="137"/>
      <c r="G114" s="137"/>
      <c r="H114" s="137"/>
      <c r="I114" s="137"/>
    </row>
    <row r="115" spans="1:15" ht="45">
      <c r="A115" s="29" t="s">
        <v>32</v>
      </c>
      <c r="B115" s="138" t="s">
        <v>123</v>
      </c>
      <c r="C115" s="139"/>
      <c r="D115" s="139"/>
      <c r="E115" s="139"/>
      <c r="F115" s="139"/>
      <c r="G115" s="140"/>
      <c r="H115" s="29" t="s">
        <v>34</v>
      </c>
      <c r="I115" s="29" t="s">
        <v>35</v>
      </c>
      <c r="K115"/>
      <c r="L115"/>
      <c r="M115"/>
      <c r="N115"/>
      <c r="O115"/>
    </row>
    <row r="116" spans="1:9" ht="15" customHeight="1">
      <c r="A116" s="123">
        <v>1</v>
      </c>
      <c r="B116" s="141" t="s">
        <v>124</v>
      </c>
      <c r="C116" s="142"/>
      <c r="D116" s="142"/>
      <c r="E116" s="142"/>
      <c r="F116" s="142"/>
      <c r="G116" s="143"/>
      <c r="H116" s="31">
        <f>I116/$I$82</f>
        <v>0.007115489874110563</v>
      </c>
      <c r="I116" s="32">
        <f>($D$126/$E$128)*H126</f>
        <v>27.06128615504149</v>
      </c>
    </row>
    <row r="117" spans="1:9" ht="15" customHeight="1">
      <c r="A117" s="123">
        <v>2</v>
      </c>
      <c r="B117" s="141" t="s">
        <v>125</v>
      </c>
      <c r="C117" s="142"/>
      <c r="D117" s="142"/>
      <c r="E117" s="142"/>
      <c r="F117" s="142"/>
      <c r="G117" s="143"/>
      <c r="H117" s="31">
        <f>I117/$I$82</f>
        <v>0.032840722495894904</v>
      </c>
      <c r="I117" s="32">
        <f>($D$126/$E$128)*H127</f>
        <v>124.89824379249919</v>
      </c>
    </row>
    <row r="118" spans="1:9" ht="15" customHeight="1">
      <c r="A118" s="123">
        <v>3</v>
      </c>
      <c r="B118" s="141" t="s">
        <v>18</v>
      </c>
      <c r="C118" s="142"/>
      <c r="D118" s="142"/>
      <c r="E118" s="142"/>
      <c r="F118" s="142"/>
      <c r="G118" s="143"/>
      <c r="H118" s="31">
        <f>I118/$I$82</f>
        <v>0.05473453749315819</v>
      </c>
      <c r="I118" s="32">
        <f>($D$126/$E$128)*H128</f>
        <v>208.16373965416534</v>
      </c>
    </row>
    <row r="119" spans="1:9" ht="15" customHeight="1">
      <c r="A119" s="123">
        <v>4</v>
      </c>
      <c r="B119" s="141" t="s">
        <v>126</v>
      </c>
      <c r="C119" s="142"/>
      <c r="D119" s="142"/>
      <c r="E119" s="142"/>
      <c r="F119" s="142"/>
      <c r="G119" s="143"/>
      <c r="H119" s="31">
        <f>I119/$I$82</f>
        <v>0</v>
      </c>
      <c r="I119" s="32">
        <f>($D$126/$E$127)*G129</f>
        <v>0</v>
      </c>
    </row>
    <row r="120" spans="1:9" ht="15" customHeight="1">
      <c r="A120" s="123">
        <v>5</v>
      </c>
      <c r="B120" s="141" t="s">
        <v>101</v>
      </c>
      <c r="C120" s="142"/>
      <c r="D120" s="142"/>
      <c r="E120" s="142"/>
      <c r="F120" s="142"/>
      <c r="G120" s="143"/>
      <c r="H120" s="31">
        <f>I120/$I$82</f>
        <v>0</v>
      </c>
      <c r="I120" s="32">
        <v>0</v>
      </c>
    </row>
    <row r="121" spans="1:9" ht="15" customHeight="1">
      <c r="A121" s="151" t="s">
        <v>127</v>
      </c>
      <c r="B121" s="152"/>
      <c r="C121" s="152"/>
      <c r="D121" s="152"/>
      <c r="E121" s="152"/>
      <c r="F121" s="152"/>
      <c r="G121" s="153"/>
      <c r="H121" s="35">
        <f>H116+H117+H118+H119+H120</f>
        <v>0.09469074986316366</v>
      </c>
      <c r="I121" s="124">
        <f>I116+I117+I118+I119+I120</f>
        <v>360.12326960170606</v>
      </c>
    </row>
    <row r="122" spans="1:19" ht="11.25" customHeight="1">
      <c r="A122" s="39" t="s">
        <v>128</v>
      </c>
      <c r="B122" s="163" t="s">
        <v>129</v>
      </c>
      <c r="C122" s="163"/>
      <c r="D122" s="163"/>
      <c r="E122" s="163"/>
      <c r="F122" s="163"/>
      <c r="G122" s="163"/>
      <c r="H122" s="163"/>
      <c r="I122" s="163"/>
      <c r="K122"/>
      <c r="L122"/>
      <c r="M122"/>
      <c r="N122"/>
      <c r="O122"/>
      <c r="P122"/>
      <c r="Q122"/>
      <c r="R122"/>
      <c r="S122"/>
    </row>
    <row r="123" spans="1:19" ht="20.25" customHeight="1">
      <c r="A123" s="39" t="s">
        <v>130</v>
      </c>
      <c r="B123" s="189" t="s">
        <v>131</v>
      </c>
      <c r="C123" s="189"/>
      <c r="D123" s="189"/>
      <c r="E123" s="189"/>
      <c r="F123" s="189"/>
      <c r="G123" s="189"/>
      <c r="H123" s="189"/>
      <c r="I123" s="189"/>
      <c r="K123"/>
      <c r="L123"/>
      <c r="M123"/>
      <c r="N123"/>
      <c r="O123"/>
      <c r="P123"/>
      <c r="Q123"/>
      <c r="R123"/>
      <c r="S123"/>
    </row>
    <row r="124" spans="1:9" ht="13.5" customHeight="1">
      <c r="A124" s="190" t="s">
        <v>132</v>
      </c>
      <c r="B124" s="190"/>
      <c r="C124" s="190"/>
      <c r="D124" s="190"/>
      <c r="E124" s="190"/>
      <c r="F124" s="190"/>
      <c r="G124" s="190"/>
      <c r="H124" s="190"/>
      <c r="I124" s="190"/>
    </row>
    <row r="125" spans="1:9" ht="13.5" customHeight="1">
      <c r="A125" s="191" t="s">
        <v>133</v>
      </c>
      <c r="B125" s="191"/>
      <c r="C125" s="123" t="s">
        <v>134</v>
      </c>
      <c r="D125" s="135" t="s">
        <v>135</v>
      </c>
      <c r="E125" s="136"/>
      <c r="F125" s="123" t="s">
        <v>136</v>
      </c>
      <c r="G125" s="126" t="s">
        <v>137</v>
      </c>
      <c r="H125" s="192" t="s">
        <v>138</v>
      </c>
      <c r="I125" s="192"/>
    </row>
    <row r="126" spans="1:10" ht="13.5" customHeight="1">
      <c r="A126" s="182">
        <f>I82</f>
        <v>3803.1515234816006</v>
      </c>
      <c r="B126" s="183"/>
      <c r="C126" s="32">
        <f>I112</f>
        <v>0</v>
      </c>
      <c r="D126" s="184">
        <f>A126+C126</f>
        <v>3803.1515234816006</v>
      </c>
      <c r="E126" s="185"/>
      <c r="F126" s="123" t="s">
        <v>124</v>
      </c>
      <c r="G126" s="127">
        <v>0.0165</v>
      </c>
      <c r="H126" s="186">
        <v>0.0065</v>
      </c>
      <c r="I126" s="186"/>
      <c r="J126" s="34"/>
    </row>
    <row r="127" spans="1:9" ht="13.5" customHeight="1">
      <c r="A127" s="187" t="s">
        <v>139</v>
      </c>
      <c r="B127" s="187"/>
      <c r="C127" s="126">
        <v>1</v>
      </c>
      <c r="D127" s="129">
        <f>G130/1</f>
        <v>0.14250000000000002</v>
      </c>
      <c r="E127" s="130">
        <f>C127-D127</f>
        <v>0.8574999999999999</v>
      </c>
      <c r="F127" s="123" t="s">
        <v>125</v>
      </c>
      <c r="G127" s="127">
        <v>0.076</v>
      </c>
      <c r="H127" s="186">
        <v>0.03</v>
      </c>
      <c r="I127" s="186"/>
    </row>
    <row r="128" spans="1:9" ht="13.5" customHeight="1">
      <c r="A128" s="188" t="s">
        <v>140</v>
      </c>
      <c r="B128" s="188"/>
      <c r="C128" s="73">
        <v>1</v>
      </c>
      <c r="D128" s="74">
        <f>H130</f>
        <v>0.0865</v>
      </c>
      <c r="E128" s="125">
        <f>C128-D128</f>
        <v>0.9135</v>
      </c>
      <c r="F128" s="123" t="s">
        <v>18</v>
      </c>
      <c r="G128" s="127">
        <f>I11</f>
        <v>0.05</v>
      </c>
      <c r="H128" s="186">
        <f>I11</f>
        <v>0.05</v>
      </c>
      <c r="I128" s="186"/>
    </row>
    <row r="129" spans="1:9" ht="13.5" customHeight="1">
      <c r="A129" s="197" t="s">
        <v>179</v>
      </c>
      <c r="B129" s="197"/>
      <c r="C129" s="123">
        <v>1</v>
      </c>
      <c r="D129" s="85">
        <v>0.09</v>
      </c>
      <c r="E129" s="86">
        <f>C129-D129</f>
        <v>0.91</v>
      </c>
      <c r="F129" s="123" t="s">
        <v>141</v>
      </c>
      <c r="G129" s="127">
        <v>0</v>
      </c>
      <c r="H129" s="186">
        <v>0</v>
      </c>
      <c r="I129" s="186"/>
    </row>
    <row r="130" spans="1:9" ht="18" customHeight="1">
      <c r="A130" s="75" t="s">
        <v>142</v>
      </c>
      <c r="B130" s="198" t="s">
        <v>168</v>
      </c>
      <c r="C130" s="198"/>
      <c r="D130" s="198"/>
      <c r="E130" s="198"/>
      <c r="F130" s="122" t="s">
        <v>143</v>
      </c>
      <c r="G130" s="128">
        <f>SUM(G126:G129)</f>
        <v>0.14250000000000002</v>
      </c>
      <c r="H130" s="199">
        <f>SUM(H126:I129)</f>
        <v>0.0865</v>
      </c>
      <c r="I130" s="199"/>
    </row>
    <row r="131" spans="1:9" ht="4.5" customHeight="1">
      <c r="A131" s="76"/>
      <c r="B131" s="200"/>
      <c r="C131" s="200"/>
      <c r="D131" s="200"/>
      <c r="E131" s="200"/>
      <c r="F131" s="200"/>
      <c r="G131" s="200"/>
      <c r="H131" s="200"/>
      <c r="I131" s="200"/>
    </row>
    <row r="132" spans="1:9" ht="12" customHeight="1">
      <c r="A132" s="174" t="s">
        <v>144</v>
      </c>
      <c r="B132" s="174"/>
      <c r="C132" s="174"/>
      <c r="D132" s="174"/>
      <c r="E132" s="174"/>
      <c r="F132" s="174"/>
      <c r="G132" s="174"/>
      <c r="H132" s="56">
        <f>H121</f>
        <v>0.09469074986316366</v>
      </c>
      <c r="I132" s="57">
        <f>I121</f>
        <v>360.12326960170606</v>
      </c>
    </row>
    <row r="133" ht="4.5" customHeight="1"/>
    <row r="134" spans="1:9" ht="11.25">
      <c r="A134" s="193" t="s">
        <v>145</v>
      </c>
      <c r="B134" s="193"/>
      <c r="C134" s="193"/>
      <c r="D134" s="193"/>
      <c r="E134" s="193"/>
      <c r="F134" s="193"/>
      <c r="G134" s="193"/>
      <c r="H134" s="193"/>
      <c r="I134" s="193"/>
    </row>
    <row r="135" spans="1:9" ht="11.25">
      <c r="A135" s="137" t="s">
        <v>31</v>
      </c>
      <c r="B135" s="137"/>
      <c r="C135" s="137"/>
      <c r="D135" s="137"/>
      <c r="E135" s="137"/>
      <c r="F135" s="137"/>
      <c r="G135" s="137"/>
      <c r="H135" s="137"/>
      <c r="I135" s="137"/>
    </row>
    <row r="136" spans="1:9" ht="15" customHeight="1">
      <c r="A136" s="30">
        <v>1</v>
      </c>
      <c r="B136" s="141" t="s">
        <v>146</v>
      </c>
      <c r="C136" s="142"/>
      <c r="D136" s="142"/>
      <c r="E136" s="142"/>
      <c r="F136" s="142"/>
      <c r="G136" s="143"/>
      <c r="H136" s="31">
        <f>I136/$G$153</f>
        <v>0.4787000856419619</v>
      </c>
      <c r="I136" s="77">
        <f>I30</f>
        <v>1992.9600000000003</v>
      </c>
    </row>
    <row r="137" spans="1:9" ht="15" customHeight="1">
      <c r="A137" s="30">
        <v>2</v>
      </c>
      <c r="B137" s="141" t="s">
        <v>147</v>
      </c>
      <c r="C137" s="142"/>
      <c r="D137" s="142"/>
      <c r="E137" s="142"/>
      <c r="F137" s="142"/>
      <c r="G137" s="143"/>
      <c r="H137" s="31">
        <f>I137/$G$153</f>
        <v>0.3555161734557125</v>
      </c>
      <c r="I137" s="77">
        <f>I41+I53+I60+I64</f>
        <v>1480.1115234816004</v>
      </c>
    </row>
    <row r="138" spans="1:9" ht="15" customHeight="1">
      <c r="A138" s="30">
        <v>3</v>
      </c>
      <c r="B138" s="156" t="s">
        <v>148</v>
      </c>
      <c r="C138" s="156"/>
      <c r="D138" s="156"/>
      <c r="E138" s="156"/>
      <c r="F138" s="156"/>
      <c r="G138" s="156"/>
      <c r="H138" s="31">
        <f>I138/$G$153</f>
        <v>0.07928374090232557</v>
      </c>
      <c r="I138" s="77">
        <f>I72</f>
        <v>330.08</v>
      </c>
    </row>
    <row r="139" spans="1:10" s="38" customFormat="1" ht="15" customHeight="1">
      <c r="A139" s="194" t="s">
        <v>149</v>
      </c>
      <c r="B139" s="195"/>
      <c r="C139" s="195"/>
      <c r="D139" s="195"/>
      <c r="E139" s="195"/>
      <c r="F139" s="195"/>
      <c r="G139" s="196"/>
      <c r="H139" s="56">
        <f>H136+H137+H138</f>
        <v>0.9135000000000001</v>
      </c>
      <c r="I139" s="57">
        <f>I136+I137+I138</f>
        <v>3803.1515234816006</v>
      </c>
      <c r="J139" s="78"/>
    </row>
    <row r="140" ht="4.5" customHeight="1"/>
    <row r="141" spans="1:9" ht="11.25">
      <c r="A141" s="137" t="s">
        <v>94</v>
      </c>
      <c r="B141" s="137"/>
      <c r="C141" s="137"/>
      <c r="D141" s="137"/>
      <c r="E141" s="137"/>
      <c r="F141" s="137"/>
      <c r="G141" s="137"/>
      <c r="H141" s="137"/>
      <c r="I141" s="137"/>
    </row>
    <row r="142" spans="1:9" ht="15" customHeight="1">
      <c r="A142" s="30">
        <v>1</v>
      </c>
      <c r="B142" s="141" t="s">
        <v>150</v>
      </c>
      <c r="C142" s="142"/>
      <c r="D142" s="142"/>
      <c r="E142" s="142"/>
      <c r="F142" s="142"/>
      <c r="G142" s="143"/>
      <c r="H142" s="31">
        <f>I142/$G$153</f>
        <v>0</v>
      </c>
      <c r="I142" s="32">
        <f>I92</f>
        <v>0</v>
      </c>
    </row>
    <row r="143" spans="1:9" ht="15" customHeight="1">
      <c r="A143" s="30">
        <v>2</v>
      </c>
      <c r="B143" s="141" t="s">
        <v>151</v>
      </c>
      <c r="C143" s="142"/>
      <c r="D143" s="142"/>
      <c r="E143" s="142"/>
      <c r="F143" s="142"/>
      <c r="G143" s="143"/>
      <c r="H143" s="31">
        <f>I143/$G$153</f>
        <v>0</v>
      </c>
      <c r="I143" s="32">
        <f>I102</f>
        <v>0</v>
      </c>
    </row>
    <row r="144" spans="1:9" ht="15" customHeight="1">
      <c r="A144" s="30">
        <v>3</v>
      </c>
      <c r="B144" s="141" t="s">
        <v>152</v>
      </c>
      <c r="C144" s="142"/>
      <c r="D144" s="142"/>
      <c r="E144" s="142"/>
      <c r="F144" s="142"/>
      <c r="G144" s="143"/>
      <c r="H144" s="31">
        <f>I144/$G$153</f>
        <v>0</v>
      </c>
      <c r="I144" s="32">
        <f>I106</f>
        <v>0</v>
      </c>
    </row>
    <row r="145" spans="1:9" ht="15" customHeight="1">
      <c r="A145" s="194" t="s">
        <v>153</v>
      </c>
      <c r="B145" s="195"/>
      <c r="C145" s="195"/>
      <c r="D145" s="195"/>
      <c r="E145" s="195"/>
      <c r="F145" s="195"/>
      <c r="G145" s="196"/>
      <c r="H145" s="56">
        <f>H142+H143+H144</f>
        <v>0</v>
      </c>
      <c r="I145" s="57">
        <f>I142+I143+I144</f>
        <v>0</v>
      </c>
    </row>
    <row r="146" ht="4.5" customHeight="1"/>
    <row r="147" spans="1:9" ht="11.25">
      <c r="A147" s="137" t="s">
        <v>122</v>
      </c>
      <c r="B147" s="137"/>
      <c r="C147" s="137"/>
      <c r="D147" s="137"/>
      <c r="E147" s="137"/>
      <c r="F147" s="137"/>
      <c r="G147" s="137"/>
      <c r="H147" s="137"/>
      <c r="I147" s="137"/>
    </row>
    <row r="148" spans="1:9" ht="15" customHeight="1">
      <c r="A148" s="30">
        <v>1</v>
      </c>
      <c r="B148" s="141" t="s">
        <v>154</v>
      </c>
      <c r="C148" s="142"/>
      <c r="D148" s="142"/>
      <c r="E148" s="142"/>
      <c r="F148" s="142"/>
      <c r="G148" s="143"/>
      <c r="H148" s="31">
        <f>I148/$G$153</f>
        <v>0.08650000000000001</v>
      </c>
      <c r="I148" s="32">
        <f>I121</f>
        <v>360.12326960170606</v>
      </c>
    </row>
    <row r="149" spans="1:11" ht="15" customHeight="1">
      <c r="A149" s="194" t="s">
        <v>155</v>
      </c>
      <c r="B149" s="195"/>
      <c r="C149" s="195"/>
      <c r="D149" s="195"/>
      <c r="E149" s="195"/>
      <c r="F149" s="195"/>
      <c r="G149" s="196"/>
      <c r="H149" s="56">
        <f>H148</f>
        <v>0.08650000000000001</v>
      </c>
      <c r="I149" s="57">
        <f>I121</f>
        <v>360.12326960170606</v>
      </c>
      <c r="K149" s="79"/>
    </row>
    <row r="150" ht="4.5" customHeight="1"/>
    <row r="151" spans="1:9" ht="11.25" customHeight="1">
      <c r="A151" s="204" t="s">
        <v>145</v>
      </c>
      <c r="B151" s="204"/>
      <c r="C151" s="204"/>
      <c r="D151" s="204"/>
      <c r="E151" s="204"/>
      <c r="F151" s="204"/>
      <c r="G151" s="204"/>
      <c r="H151" s="204"/>
      <c r="I151" s="204"/>
    </row>
    <row r="152" spans="1:9" ht="33.75">
      <c r="A152" s="205" t="s">
        <v>156</v>
      </c>
      <c r="B152" s="205"/>
      <c r="C152" s="205"/>
      <c r="D152" s="205"/>
      <c r="E152" s="205"/>
      <c r="F152" s="205"/>
      <c r="G152" s="80" t="s">
        <v>157</v>
      </c>
      <c r="H152" s="80" t="s">
        <v>158</v>
      </c>
      <c r="I152" s="80" t="s">
        <v>159</v>
      </c>
    </row>
    <row r="153" spans="1:9" ht="11.25" customHeight="1">
      <c r="A153" s="206" t="str">
        <f>D5</f>
        <v>Marceneiro, Pedreiro, Pintor e Serralheiro</v>
      </c>
      <c r="B153" s="207"/>
      <c r="C153" s="207"/>
      <c r="D153" s="207"/>
      <c r="E153" s="207"/>
      <c r="F153" s="208"/>
      <c r="G153" s="81">
        <f>I139+I145+I149</f>
        <v>4163.274793083307</v>
      </c>
      <c r="H153" s="80">
        <v>1</v>
      </c>
      <c r="I153" s="81">
        <f>G153*H153</f>
        <v>4163.274793083307</v>
      </c>
    </row>
    <row r="154" spans="1:9" ht="11.25">
      <c r="A154" s="206"/>
      <c r="B154" s="207"/>
      <c r="C154" s="207"/>
      <c r="D154" s="207"/>
      <c r="E154" s="207"/>
      <c r="F154" s="208"/>
      <c r="G154" s="80"/>
      <c r="H154" s="80"/>
      <c r="I154" s="81"/>
    </row>
    <row r="155" spans="1:10" s="38" customFormat="1" ht="12">
      <c r="A155" s="201" t="s">
        <v>160</v>
      </c>
      <c r="B155" s="202"/>
      <c r="C155" s="202"/>
      <c r="D155" s="202"/>
      <c r="E155" s="202"/>
      <c r="F155" s="202"/>
      <c r="G155" s="202"/>
      <c r="H155" s="203"/>
      <c r="I155" s="82">
        <f>I153+I154</f>
        <v>4163.274793083307</v>
      </c>
      <c r="J155" s="78"/>
    </row>
  </sheetData>
  <sheetProtection/>
  <mergeCells count="141">
    <mergeCell ref="A155:H155"/>
    <mergeCell ref="B148:G148"/>
    <mergeCell ref="A149:G149"/>
    <mergeCell ref="A151:I151"/>
    <mergeCell ref="A152:F152"/>
    <mergeCell ref="A153:F153"/>
    <mergeCell ref="A154:F154"/>
    <mergeCell ref="A141:I141"/>
    <mergeCell ref="B142:G142"/>
    <mergeCell ref="B143:G143"/>
    <mergeCell ref="B144:G144"/>
    <mergeCell ref="A145:G145"/>
    <mergeCell ref="A147:I147"/>
    <mergeCell ref="A134:I134"/>
    <mergeCell ref="A135:I135"/>
    <mergeCell ref="B136:G136"/>
    <mergeCell ref="B137:G137"/>
    <mergeCell ref="B138:G138"/>
    <mergeCell ref="A139:G139"/>
    <mergeCell ref="A129:B129"/>
    <mergeCell ref="H129:I129"/>
    <mergeCell ref="B130:E130"/>
    <mergeCell ref="H130:I130"/>
    <mergeCell ref="B131:I131"/>
    <mergeCell ref="A132:G132"/>
    <mergeCell ref="A126:B126"/>
    <mergeCell ref="D126:E126"/>
    <mergeCell ref="H126:I126"/>
    <mergeCell ref="A127:B127"/>
    <mergeCell ref="H127:I127"/>
    <mergeCell ref="A128:B128"/>
    <mergeCell ref="H128:I128"/>
    <mergeCell ref="B122:I122"/>
    <mergeCell ref="B123:I123"/>
    <mergeCell ref="A124:I124"/>
    <mergeCell ref="A125:B125"/>
    <mergeCell ref="D125:E125"/>
    <mergeCell ref="H125:I125"/>
    <mergeCell ref="B116:G116"/>
    <mergeCell ref="B117:G117"/>
    <mergeCell ref="B118:G118"/>
    <mergeCell ref="B119:G119"/>
    <mergeCell ref="B120:G120"/>
    <mergeCell ref="A121:G121"/>
    <mergeCell ref="A108:E108"/>
    <mergeCell ref="A109:B109"/>
    <mergeCell ref="A110:B110"/>
    <mergeCell ref="A112:G112"/>
    <mergeCell ref="A114:I114"/>
    <mergeCell ref="B115:G115"/>
    <mergeCell ref="B100:G100"/>
    <mergeCell ref="B101:G101"/>
    <mergeCell ref="A102:G102"/>
    <mergeCell ref="B104:G104"/>
    <mergeCell ref="B105:G105"/>
    <mergeCell ref="A106:G106"/>
    <mergeCell ref="B93:I93"/>
    <mergeCell ref="A95:E95"/>
    <mergeCell ref="A96:B96"/>
    <mergeCell ref="A97:B97"/>
    <mergeCell ref="B98:I98"/>
    <mergeCell ref="B99:G99"/>
    <mergeCell ref="B87:G87"/>
    <mergeCell ref="B88:G88"/>
    <mergeCell ref="B89:G89"/>
    <mergeCell ref="B90:G90"/>
    <mergeCell ref="B91:G91"/>
    <mergeCell ref="A92:G92"/>
    <mergeCell ref="A79:B79"/>
    <mergeCell ref="A80:B80"/>
    <mergeCell ref="A82:G82"/>
    <mergeCell ref="A84:I84"/>
    <mergeCell ref="B85:G85"/>
    <mergeCell ref="B86:G86"/>
    <mergeCell ref="B71:G71"/>
    <mergeCell ref="A72:G72"/>
    <mergeCell ref="A74:I74"/>
    <mergeCell ref="A75:B75"/>
    <mergeCell ref="A76:B76"/>
    <mergeCell ref="A78:I78"/>
    <mergeCell ref="B63:G63"/>
    <mergeCell ref="A64:G64"/>
    <mergeCell ref="A66:G66"/>
    <mergeCell ref="B68:G68"/>
    <mergeCell ref="B69:G69"/>
    <mergeCell ref="B70:G70"/>
    <mergeCell ref="B56:G56"/>
    <mergeCell ref="B57:G57"/>
    <mergeCell ref="B58:G58"/>
    <mergeCell ref="B59:G59"/>
    <mergeCell ref="A60:G60"/>
    <mergeCell ref="B62:G62"/>
    <mergeCell ref="B50:G50"/>
    <mergeCell ref="B51:G51"/>
    <mergeCell ref="B52:G52"/>
    <mergeCell ref="A53:G53"/>
    <mergeCell ref="B54:I54"/>
    <mergeCell ref="B55:I55"/>
    <mergeCell ref="B44:G44"/>
    <mergeCell ref="B45:G45"/>
    <mergeCell ref="B46:G46"/>
    <mergeCell ref="B47:G47"/>
    <mergeCell ref="B48:G48"/>
    <mergeCell ref="B49:G49"/>
    <mergeCell ref="B37:G37"/>
    <mergeCell ref="B38:G38"/>
    <mergeCell ref="B39:G39"/>
    <mergeCell ref="B40:G40"/>
    <mergeCell ref="A41:G41"/>
    <mergeCell ref="A42:I42"/>
    <mergeCell ref="A43:I43"/>
    <mergeCell ref="A30:G30"/>
    <mergeCell ref="B32:G32"/>
    <mergeCell ref="B33:G33"/>
    <mergeCell ref="B34:G34"/>
    <mergeCell ref="B35:G35"/>
    <mergeCell ref="B36:G36"/>
    <mergeCell ref="B25:G25"/>
    <mergeCell ref="B26:G26"/>
    <mergeCell ref="A27:A28"/>
    <mergeCell ref="B27:G27"/>
    <mergeCell ref="B28:G28"/>
    <mergeCell ref="B29:G29"/>
    <mergeCell ref="A22:I22"/>
    <mergeCell ref="B23:G23"/>
    <mergeCell ref="B24:G24"/>
    <mergeCell ref="G6:G9"/>
    <mergeCell ref="D8:F8"/>
    <mergeCell ref="A10:F10"/>
    <mergeCell ref="A11:F11"/>
    <mergeCell ref="A12:F15"/>
    <mergeCell ref="G12:G15"/>
    <mergeCell ref="A1:I1"/>
    <mergeCell ref="A2:B2"/>
    <mergeCell ref="C2:D2"/>
    <mergeCell ref="E2:I2"/>
    <mergeCell ref="A3:B3"/>
    <mergeCell ref="G5:H5"/>
    <mergeCell ref="A16:F19"/>
    <mergeCell ref="G16:G19"/>
    <mergeCell ref="A20:F20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80" r:id="rId3"/>
  <rowBreaks count="2" manualBreakCount="2">
    <brk id="55" max="8" man="1"/>
    <brk id="107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7"/>
  <sheetViews>
    <sheetView tabSelected="1" view="pageBreakPreview" zoomScale="130" zoomScaleNormal="130" zoomScaleSheetLayoutView="130" zoomScalePageLayoutView="0" workbookViewId="0" topLeftCell="A118">
      <selection activeCell="I121" sqref="I121"/>
    </sheetView>
  </sheetViews>
  <sheetFormatPr defaultColWidth="9.140625" defaultRowHeight="15"/>
  <cols>
    <col min="1" max="1" width="2.8515625" style="4" customWidth="1"/>
    <col min="2" max="4" width="11.28125" style="4" customWidth="1"/>
    <col min="5" max="5" width="12.140625" style="4" customWidth="1"/>
    <col min="6" max="6" width="11.28125" style="4" customWidth="1"/>
    <col min="7" max="7" width="12.421875" style="4" customWidth="1"/>
    <col min="8" max="8" width="9.57421875" style="4" customWidth="1"/>
    <col min="9" max="9" width="11.7109375" style="4" customWidth="1"/>
    <col min="10" max="10" width="11.140625" style="1" customWidth="1"/>
    <col min="11" max="11" width="10.00390625" style="4" customWidth="1"/>
    <col min="12" max="12" width="9.140625" style="4" customWidth="1"/>
    <col min="13" max="15" width="22.28125" style="4" customWidth="1"/>
    <col min="16" max="16384" width="9.140625" style="4" customWidth="1"/>
  </cols>
  <sheetData>
    <row r="1" spans="1:14" ht="27.75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K1" s="2"/>
      <c r="L1" s="3"/>
      <c r="M1" s="3"/>
      <c r="N1" s="3"/>
    </row>
    <row r="2" spans="1:14" ht="22.5" customHeight="1">
      <c r="A2" s="131" t="s">
        <v>1</v>
      </c>
      <c r="B2" s="131"/>
      <c r="C2" s="132" t="s">
        <v>188</v>
      </c>
      <c r="D2" s="132"/>
      <c r="E2" s="133" t="s">
        <v>199</v>
      </c>
      <c r="F2" s="133"/>
      <c r="G2" s="133"/>
      <c r="H2" s="133"/>
      <c r="I2" s="133"/>
      <c r="K2" s="5"/>
      <c r="L2" s="3"/>
      <c r="M2" s="3"/>
      <c r="N2" s="3"/>
    </row>
    <row r="3" spans="1:14" ht="11.25" customHeight="1">
      <c r="A3" s="131" t="s">
        <v>2</v>
      </c>
      <c r="B3" s="131"/>
      <c r="C3" s="6"/>
      <c r="D3" s="7"/>
      <c r="E3" s="8" t="s">
        <v>3</v>
      </c>
      <c r="F3" s="6"/>
      <c r="G3" s="7"/>
      <c r="H3" s="7"/>
      <c r="I3" s="7"/>
      <c r="K3" s="3"/>
      <c r="L3" s="3"/>
      <c r="M3" s="3"/>
      <c r="N3" s="3"/>
    </row>
    <row r="4" spans="11:14" ht="4.5" customHeight="1">
      <c r="K4" s="3"/>
      <c r="L4" s="3"/>
      <c r="M4" s="3"/>
      <c r="N4" s="3"/>
    </row>
    <row r="5" spans="1:14" ht="18.75" customHeight="1">
      <c r="A5" s="9" t="s">
        <v>4</v>
      </c>
      <c r="B5" s="10"/>
      <c r="C5" s="10"/>
      <c r="D5" s="11" t="s">
        <v>173</v>
      </c>
      <c r="E5" s="109"/>
      <c r="F5" s="13"/>
      <c r="G5" s="134" t="s">
        <v>5</v>
      </c>
      <c r="H5" s="134"/>
      <c r="I5" s="14">
        <f>40*5</f>
        <v>200</v>
      </c>
      <c r="K5" s="3"/>
      <c r="L5" s="3"/>
      <c r="M5" s="3"/>
      <c r="N5" s="3"/>
    </row>
    <row r="6" spans="1:14" ht="13.5" customHeight="1">
      <c r="A6" s="106" t="s">
        <v>6</v>
      </c>
      <c r="B6" s="16"/>
      <c r="C6" s="17"/>
      <c r="D6" s="18" t="s">
        <v>189</v>
      </c>
      <c r="E6" s="19"/>
      <c r="F6" s="20"/>
      <c r="G6" s="134" t="s">
        <v>7</v>
      </c>
      <c r="H6" s="108" t="s">
        <v>8</v>
      </c>
      <c r="I6" s="22">
        <v>0.2</v>
      </c>
      <c r="K6" s="3"/>
      <c r="L6" s="3"/>
      <c r="M6" s="3"/>
      <c r="N6" s="3"/>
    </row>
    <row r="7" spans="1:14" ht="25.5" customHeight="1">
      <c r="A7" s="18" t="s">
        <v>9</v>
      </c>
      <c r="B7" s="23"/>
      <c r="C7" s="17"/>
      <c r="D7" s="18" t="s">
        <v>10</v>
      </c>
      <c r="E7" s="19"/>
      <c r="F7" s="20"/>
      <c r="G7" s="134"/>
      <c r="H7" s="108" t="s">
        <v>11</v>
      </c>
      <c r="I7" s="24">
        <v>0</v>
      </c>
      <c r="K7" s="3"/>
      <c r="L7" s="3"/>
      <c r="M7" s="3"/>
      <c r="N7" s="3"/>
    </row>
    <row r="8" spans="1:9" ht="21" customHeight="1">
      <c r="A8" s="18" t="s">
        <v>12</v>
      </c>
      <c r="B8" s="23"/>
      <c r="C8" s="17"/>
      <c r="D8" s="141" t="s">
        <v>13</v>
      </c>
      <c r="E8" s="142"/>
      <c r="F8" s="143"/>
      <c r="G8" s="134"/>
      <c r="H8" s="108" t="s">
        <v>14</v>
      </c>
      <c r="I8" s="22">
        <v>0.4</v>
      </c>
    </row>
    <row r="9" spans="1:9" ht="24.75" customHeight="1">
      <c r="A9" s="18" t="s">
        <v>15</v>
      </c>
      <c r="B9" s="23"/>
      <c r="C9" s="17"/>
      <c r="D9" s="11" t="s">
        <v>16</v>
      </c>
      <c r="E9" s="19"/>
      <c r="F9" s="20"/>
      <c r="G9" s="134"/>
      <c r="H9" s="108" t="s">
        <v>11</v>
      </c>
      <c r="I9" s="108">
        <v>1</v>
      </c>
    </row>
    <row r="10" spans="1:9" ht="20.25" customHeight="1">
      <c r="A10" s="135" t="s">
        <v>17</v>
      </c>
      <c r="B10" s="135"/>
      <c r="C10" s="135"/>
      <c r="D10" s="135"/>
      <c r="E10" s="135"/>
      <c r="F10" s="135"/>
      <c r="G10" s="108"/>
      <c r="H10" s="108">
        <v>220</v>
      </c>
      <c r="I10" s="25">
        <v>1522.4</v>
      </c>
    </row>
    <row r="11" spans="1:12" s="1" customFormat="1" ht="15" customHeight="1">
      <c r="A11" s="136" t="s">
        <v>183</v>
      </c>
      <c r="B11" s="144"/>
      <c r="C11" s="144"/>
      <c r="D11" s="144"/>
      <c r="E11" s="144"/>
      <c r="F11" s="144"/>
      <c r="G11" s="108"/>
      <c r="H11" s="108"/>
      <c r="I11" s="22">
        <v>0.37</v>
      </c>
      <c r="K11" s="4"/>
      <c r="L11" s="4"/>
    </row>
    <row r="12" spans="1:9" ht="23.25" customHeight="1">
      <c r="A12" s="136" t="s">
        <v>18</v>
      </c>
      <c r="B12" s="144"/>
      <c r="C12" s="144"/>
      <c r="D12" s="144"/>
      <c r="E12" s="144"/>
      <c r="F12" s="144"/>
      <c r="G12" s="108" t="s">
        <v>16</v>
      </c>
      <c r="H12" s="108" t="s">
        <v>19</v>
      </c>
      <c r="I12" s="26">
        <v>0.05</v>
      </c>
    </row>
    <row r="13" spans="1:9" ht="15" customHeight="1">
      <c r="A13" s="145" t="s">
        <v>20</v>
      </c>
      <c r="B13" s="146"/>
      <c r="C13" s="146"/>
      <c r="D13" s="146"/>
      <c r="E13" s="146"/>
      <c r="F13" s="146"/>
      <c r="G13" s="134" t="s">
        <v>21</v>
      </c>
      <c r="H13" s="108" t="s">
        <v>22</v>
      </c>
      <c r="I13" s="27">
        <v>4.3</v>
      </c>
    </row>
    <row r="14" spans="1:9" ht="11.25" customHeight="1">
      <c r="A14" s="147"/>
      <c r="B14" s="148"/>
      <c r="C14" s="148"/>
      <c r="D14" s="148"/>
      <c r="E14" s="148"/>
      <c r="F14" s="148"/>
      <c r="G14" s="134"/>
      <c r="H14" s="108" t="s">
        <v>23</v>
      </c>
      <c r="I14" s="108">
        <v>22</v>
      </c>
    </row>
    <row r="15" spans="1:9" ht="11.25">
      <c r="A15" s="147"/>
      <c r="B15" s="148"/>
      <c r="C15" s="148"/>
      <c r="D15" s="148"/>
      <c r="E15" s="148"/>
      <c r="F15" s="148"/>
      <c r="G15" s="134"/>
      <c r="H15" s="108" t="s">
        <v>24</v>
      </c>
      <c r="I15" s="108">
        <v>2</v>
      </c>
    </row>
    <row r="16" spans="1:9" ht="11.25">
      <c r="A16" s="149"/>
      <c r="B16" s="150"/>
      <c r="C16" s="150"/>
      <c r="D16" s="150"/>
      <c r="E16" s="150"/>
      <c r="F16" s="150"/>
      <c r="G16" s="134"/>
      <c r="H16" s="108" t="s">
        <v>25</v>
      </c>
      <c r="I16" s="22">
        <v>0.03</v>
      </c>
    </row>
    <row r="17" spans="1:9" ht="11.25" customHeight="1">
      <c r="A17" s="135" t="s">
        <v>26</v>
      </c>
      <c r="B17" s="135"/>
      <c r="C17" s="135"/>
      <c r="D17" s="135"/>
      <c r="E17" s="135"/>
      <c r="F17" s="136"/>
      <c r="G17" s="134" t="s">
        <v>21</v>
      </c>
      <c r="H17" s="108" t="s">
        <v>27</v>
      </c>
      <c r="I17" s="27">
        <v>228</v>
      </c>
    </row>
    <row r="18" spans="1:9" ht="11.25" customHeight="1">
      <c r="A18" s="135"/>
      <c r="B18" s="135"/>
      <c r="C18" s="135"/>
      <c r="D18" s="135"/>
      <c r="E18" s="135"/>
      <c r="F18" s="136"/>
      <c r="G18" s="134"/>
      <c r="H18" s="108" t="s">
        <v>28</v>
      </c>
      <c r="I18" s="24">
        <v>1</v>
      </c>
    </row>
    <row r="19" spans="1:9" ht="11.25" customHeight="1">
      <c r="A19" s="135"/>
      <c r="B19" s="135"/>
      <c r="C19" s="135"/>
      <c r="D19" s="135"/>
      <c r="E19" s="135"/>
      <c r="F19" s="136"/>
      <c r="G19" s="134"/>
      <c r="H19" s="108" t="s">
        <v>29</v>
      </c>
      <c r="I19" s="24">
        <v>1</v>
      </c>
    </row>
    <row r="20" spans="1:9" ht="11.25">
      <c r="A20" s="135"/>
      <c r="B20" s="135"/>
      <c r="C20" s="135"/>
      <c r="D20" s="135"/>
      <c r="E20" s="135"/>
      <c r="F20" s="136"/>
      <c r="G20" s="134"/>
      <c r="H20" s="108" t="s">
        <v>25</v>
      </c>
      <c r="I20" s="28">
        <v>0.2</v>
      </c>
    </row>
    <row r="21" spans="1:9" ht="11.25">
      <c r="A21" s="135" t="s">
        <v>30</v>
      </c>
      <c r="B21" s="135"/>
      <c r="C21" s="135"/>
      <c r="D21" s="135"/>
      <c r="E21" s="135"/>
      <c r="F21" s="135"/>
      <c r="G21" s="108"/>
      <c r="H21" s="108" t="s">
        <v>19</v>
      </c>
      <c r="I21" s="28">
        <v>0.2</v>
      </c>
    </row>
    <row r="22" ht="4.5" customHeight="1"/>
    <row r="23" spans="1:9" ht="17.25" customHeight="1">
      <c r="A23" s="137" t="s">
        <v>31</v>
      </c>
      <c r="B23" s="137"/>
      <c r="C23" s="137"/>
      <c r="D23" s="137"/>
      <c r="E23" s="137"/>
      <c r="F23" s="137"/>
      <c r="G23" s="137"/>
      <c r="H23" s="137"/>
      <c r="I23" s="137"/>
    </row>
    <row r="24" spans="1:9" ht="45">
      <c r="A24" s="29" t="s">
        <v>32</v>
      </c>
      <c r="B24" s="138" t="s">
        <v>33</v>
      </c>
      <c r="C24" s="139"/>
      <c r="D24" s="139"/>
      <c r="E24" s="139"/>
      <c r="F24" s="139"/>
      <c r="G24" s="140"/>
      <c r="H24" s="29" t="s">
        <v>34</v>
      </c>
      <c r="I24" s="29" t="s">
        <v>35</v>
      </c>
    </row>
    <row r="25" spans="1:9" ht="15" customHeight="1">
      <c r="A25" s="102">
        <v>1</v>
      </c>
      <c r="B25" s="141" t="s">
        <v>36</v>
      </c>
      <c r="C25" s="142"/>
      <c r="D25" s="142"/>
      <c r="E25" s="142"/>
      <c r="F25" s="142"/>
      <c r="G25" s="143"/>
      <c r="H25" s="31">
        <f aca="true" t="shared" si="0" ref="H25:H31">I25/$I$32</f>
        <v>0.5524861878453039</v>
      </c>
      <c r="I25" s="32">
        <f>I10/H10*I5</f>
        <v>1384.0000000000002</v>
      </c>
    </row>
    <row r="26" spans="1:10" ht="15" customHeight="1">
      <c r="A26" s="102">
        <v>2</v>
      </c>
      <c r="B26" s="141" t="s">
        <v>196</v>
      </c>
      <c r="C26" s="142"/>
      <c r="D26" s="142"/>
      <c r="E26" s="142"/>
      <c r="F26" s="142"/>
      <c r="G26" s="143"/>
      <c r="H26" s="31">
        <f t="shared" si="0"/>
        <v>0</v>
      </c>
      <c r="I26" s="104">
        <v>0</v>
      </c>
      <c r="J26" s="34"/>
    </row>
    <row r="27" spans="1:9" ht="15" customHeight="1">
      <c r="A27" s="102">
        <v>3</v>
      </c>
      <c r="B27" s="141" t="s">
        <v>192</v>
      </c>
      <c r="C27" s="142"/>
      <c r="D27" s="142"/>
      <c r="E27" s="142"/>
      <c r="F27" s="142"/>
      <c r="G27" s="143"/>
      <c r="H27" s="31">
        <f t="shared" si="0"/>
        <v>0</v>
      </c>
      <c r="I27" s="32">
        <v>0</v>
      </c>
    </row>
    <row r="28" spans="1:9" ht="15" customHeight="1">
      <c r="A28" s="154">
        <v>4</v>
      </c>
      <c r="B28" s="156" t="s">
        <v>191</v>
      </c>
      <c r="C28" s="156"/>
      <c r="D28" s="156"/>
      <c r="E28" s="156"/>
      <c r="F28" s="156"/>
      <c r="G28" s="156"/>
      <c r="H28" s="31">
        <f t="shared" si="0"/>
        <v>0</v>
      </c>
      <c r="I28" s="32">
        <f>I6*I7*I10</f>
        <v>0</v>
      </c>
    </row>
    <row r="29" spans="1:9" ht="15" customHeight="1">
      <c r="A29" s="155"/>
      <c r="B29" s="157" t="s">
        <v>190</v>
      </c>
      <c r="C29" s="158"/>
      <c r="D29" s="158"/>
      <c r="E29" s="158"/>
      <c r="F29" s="158"/>
      <c r="G29" s="159"/>
      <c r="H29" s="31">
        <f t="shared" si="0"/>
        <v>0.24309392265193366</v>
      </c>
      <c r="I29" s="32">
        <f>(I8*I10*I9)</f>
        <v>608.96</v>
      </c>
    </row>
    <row r="30" spans="1:9" ht="15" customHeight="1">
      <c r="A30" s="102">
        <v>5</v>
      </c>
      <c r="B30" s="141" t="s">
        <v>30</v>
      </c>
      <c r="C30" s="142"/>
      <c r="D30" s="142"/>
      <c r="E30" s="142"/>
      <c r="F30" s="142"/>
      <c r="G30" s="143"/>
      <c r="H30" s="31">
        <f t="shared" si="0"/>
        <v>0</v>
      </c>
      <c r="I30" s="32">
        <v>0</v>
      </c>
    </row>
    <row r="31" spans="1:9" ht="15" customHeight="1">
      <c r="A31" s="120">
        <v>6</v>
      </c>
      <c r="B31" s="156" t="s">
        <v>184</v>
      </c>
      <c r="C31" s="156"/>
      <c r="D31" s="156"/>
      <c r="E31" s="156"/>
      <c r="F31" s="156"/>
      <c r="G31" s="156"/>
      <c r="H31" s="31">
        <f t="shared" si="0"/>
        <v>0.2044198895027624</v>
      </c>
      <c r="I31" s="32">
        <f>I25*I11</f>
        <v>512.08</v>
      </c>
    </row>
    <row r="32" spans="1:10" s="38" customFormat="1" ht="15" customHeight="1">
      <c r="A32" s="151" t="s">
        <v>37</v>
      </c>
      <c r="B32" s="152"/>
      <c r="C32" s="152"/>
      <c r="D32" s="152"/>
      <c r="E32" s="152"/>
      <c r="F32" s="152"/>
      <c r="G32" s="153"/>
      <c r="H32" s="35">
        <f>SUM(H25:H31)</f>
        <v>1</v>
      </c>
      <c r="I32" s="103">
        <f>SUM(I25:I31)</f>
        <v>2505.0400000000004</v>
      </c>
      <c r="J32" s="37"/>
    </row>
    <row r="33" ht="4.5" customHeight="1"/>
    <row r="34" spans="1:9" ht="33.75" customHeight="1">
      <c r="A34" s="29" t="s">
        <v>38</v>
      </c>
      <c r="B34" s="138" t="s">
        <v>39</v>
      </c>
      <c r="C34" s="139"/>
      <c r="D34" s="139"/>
      <c r="E34" s="139"/>
      <c r="F34" s="139"/>
      <c r="G34" s="140"/>
      <c r="H34" s="29" t="s">
        <v>34</v>
      </c>
      <c r="I34" s="29" t="s">
        <v>35</v>
      </c>
    </row>
    <row r="35" spans="1:9" ht="15" customHeight="1">
      <c r="A35" s="102">
        <v>1</v>
      </c>
      <c r="B35" s="141" t="s">
        <v>40</v>
      </c>
      <c r="C35" s="142"/>
      <c r="D35" s="142"/>
      <c r="E35" s="142"/>
      <c r="F35" s="142"/>
      <c r="G35" s="143"/>
      <c r="H35" s="31">
        <v>0.2</v>
      </c>
      <c r="I35" s="32">
        <f aca="true" t="shared" si="1" ref="I35:I42">$I$32*H35</f>
        <v>501.0080000000001</v>
      </c>
    </row>
    <row r="36" spans="1:9" ht="15" customHeight="1">
      <c r="A36" s="102">
        <v>2</v>
      </c>
      <c r="B36" s="141" t="s">
        <v>41</v>
      </c>
      <c r="C36" s="142"/>
      <c r="D36" s="142"/>
      <c r="E36" s="142"/>
      <c r="F36" s="142"/>
      <c r="G36" s="143"/>
      <c r="H36" s="31">
        <v>0.015</v>
      </c>
      <c r="I36" s="32">
        <f t="shared" si="1"/>
        <v>37.5756</v>
      </c>
    </row>
    <row r="37" spans="1:9" ht="15" customHeight="1">
      <c r="A37" s="102">
        <v>3</v>
      </c>
      <c r="B37" s="141" t="s">
        <v>42</v>
      </c>
      <c r="C37" s="142"/>
      <c r="D37" s="142"/>
      <c r="E37" s="142"/>
      <c r="F37" s="142"/>
      <c r="G37" s="143"/>
      <c r="H37" s="31">
        <v>0.01</v>
      </c>
      <c r="I37" s="32">
        <f t="shared" si="1"/>
        <v>25.050400000000003</v>
      </c>
    </row>
    <row r="38" spans="1:9" ht="15" customHeight="1">
      <c r="A38" s="102">
        <v>4</v>
      </c>
      <c r="B38" s="141" t="s">
        <v>43</v>
      </c>
      <c r="C38" s="142"/>
      <c r="D38" s="142"/>
      <c r="E38" s="142"/>
      <c r="F38" s="142"/>
      <c r="G38" s="143"/>
      <c r="H38" s="31">
        <v>0.002</v>
      </c>
      <c r="I38" s="32">
        <f t="shared" si="1"/>
        <v>5.010080000000001</v>
      </c>
    </row>
    <row r="39" spans="1:9" ht="15" customHeight="1">
      <c r="A39" s="102">
        <v>5</v>
      </c>
      <c r="B39" s="141" t="s">
        <v>44</v>
      </c>
      <c r="C39" s="142"/>
      <c r="D39" s="142"/>
      <c r="E39" s="142"/>
      <c r="F39" s="142"/>
      <c r="G39" s="143"/>
      <c r="H39" s="31">
        <v>0.025</v>
      </c>
      <c r="I39" s="32">
        <f t="shared" si="1"/>
        <v>62.62600000000001</v>
      </c>
    </row>
    <row r="40" spans="1:9" ht="15" customHeight="1">
      <c r="A40" s="102">
        <v>6</v>
      </c>
      <c r="B40" s="141" t="s">
        <v>45</v>
      </c>
      <c r="C40" s="142"/>
      <c r="D40" s="142"/>
      <c r="E40" s="142"/>
      <c r="F40" s="142"/>
      <c r="G40" s="143"/>
      <c r="H40" s="31">
        <v>0.08</v>
      </c>
      <c r="I40" s="32">
        <f t="shared" si="1"/>
        <v>200.40320000000003</v>
      </c>
    </row>
    <row r="41" spans="1:9" ht="15" customHeight="1">
      <c r="A41" s="102">
        <v>7</v>
      </c>
      <c r="B41" s="141" t="s">
        <v>46</v>
      </c>
      <c r="C41" s="142"/>
      <c r="D41" s="142"/>
      <c r="E41" s="142"/>
      <c r="F41" s="142"/>
      <c r="G41" s="143"/>
      <c r="H41" s="31">
        <v>0.03</v>
      </c>
      <c r="I41" s="32">
        <f t="shared" si="1"/>
        <v>75.1512</v>
      </c>
    </row>
    <row r="42" spans="1:9" ht="15" customHeight="1">
      <c r="A42" s="102">
        <v>8</v>
      </c>
      <c r="B42" s="141" t="s">
        <v>47</v>
      </c>
      <c r="C42" s="142"/>
      <c r="D42" s="142"/>
      <c r="E42" s="142"/>
      <c r="F42" s="142"/>
      <c r="G42" s="143"/>
      <c r="H42" s="31">
        <v>0.006</v>
      </c>
      <c r="I42" s="32">
        <f t="shared" si="1"/>
        <v>15.030240000000003</v>
      </c>
    </row>
    <row r="43" spans="1:10" s="38" customFormat="1" ht="15" customHeight="1">
      <c r="A43" s="151" t="s">
        <v>48</v>
      </c>
      <c r="B43" s="152"/>
      <c r="C43" s="152"/>
      <c r="D43" s="152"/>
      <c r="E43" s="152"/>
      <c r="F43" s="152"/>
      <c r="G43" s="153"/>
      <c r="H43" s="35">
        <f>SUM(H35:H42)</f>
        <v>0.3680000000000001</v>
      </c>
      <c r="I43" s="103">
        <f>I35+I36+I37+I38+I39+I40+I41+I42</f>
        <v>921.85472</v>
      </c>
      <c r="J43" s="37"/>
    </row>
    <row r="44" spans="1:9" ht="15" customHeight="1">
      <c r="A44" s="161" t="s">
        <v>49</v>
      </c>
      <c r="B44" s="161"/>
      <c r="C44" s="161"/>
      <c r="D44" s="161"/>
      <c r="E44" s="161"/>
      <c r="F44" s="161"/>
      <c r="G44" s="161"/>
      <c r="H44" s="161"/>
      <c r="I44" s="161"/>
    </row>
    <row r="45" spans="1:16" ht="30.75" customHeight="1">
      <c r="A45" s="160" t="s">
        <v>178</v>
      </c>
      <c r="B45" s="160"/>
      <c r="C45" s="160"/>
      <c r="D45" s="160"/>
      <c r="E45" s="160"/>
      <c r="F45" s="160"/>
      <c r="G45" s="160"/>
      <c r="H45" s="160"/>
      <c r="I45" s="160"/>
      <c r="J45"/>
      <c r="K45"/>
      <c r="L45"/>
      <c r="M45"/>
      <c r="N45"/>
      <c r="O45"/>
      <c r="P45"/>
    </row>
    <row r="46" spans="1:9" ht="33.75" customHeight="1">
      <c r="A46" s="29" t="s">
        <v>50</v>
      </c>
      <c r="B46" s="138" t="s">
        <v>51</v>
      </c>
      <c r="C46" s="139"/>
      <c r="D46" s="139"/>
      <c r="E46" s="139"/>
      <c r="F46" s="139"/>
      <c r="G46" s="140"/>
      <c r="H46" s="29" t="s">
        <v>34</v>
      </c>
      <c r="I46" s="29" t="s">
        <v>35</v>
      </c>
    </row>
    <row r="47" spans="1:9" ht="13.5" customHeight="1">
      <c r="A47" s="102">
        <v>1</v>
      </c>
      <c r="B47" s="141" t="s">
        <v>52</v>
      </c>
      <c r="C47" s="142"/>
      <c r="D47" s="142"/>
      <c r="E47" s="142"/>
      <c r="F47" s="142"/>
      <c r="G47" s="143"/>
      <c r="H47" s="31">
        <v>0.1111</v>
      </c>
      <c r="I47" s="32">
        <f>$I$32*H47</f>
        <v>278.30994400000003</v>
      </c>
    </row>
    <row r="48" spans="1:9" ht="13.5" customHeight="1">
      <c r="A48" s="102">
        <v>2</v>
      </c>
      <c r="B48" s="141" t="s">
        <v>53</v>
      </c>
      <c r="C48" s="142"/>
      <c r="D48" s="142"/>
      <c r="E48" s="142"/>
      <c r="F48" s="142"/>
      <c r="G48" s="143"/>
      <c r="H48" s="31">
        <v>0.02047</v>
      </c>
      <c r="I48" s="32">
        <f aca="true" t="shared" si="2" ref="I48:I53">$I$32*H48</f>
        <v>51.2781688</v>
      </c>
    </row>
    <row r="49" spans="1:9" ht="13.5" customHeight="1">
      <c r="A49" s="102">
        <v>3</v>
      </c>
      <c r="B49" s="141" t="s">
        <v>54</v>
      </c>
      <c r="C49" s="142"/>
      <c r="D49" s="142"/>
      <c r="E49" s="142"/>
      <c r="F49" s="142"/>
      <c r="G49" s="143"/>
      <c r="H49" s="31">
        <v>0.012123</v>
      </c>
      <c r="I49" s="32">
        <f t="shared" si="2"/>
        <v>30.368599920000005</v>
      </c>
    </row>
    <row r="50" spans="1:9" ht="13.5" customHeight="1">
      <c r="A50" s="102">
        <v>4</v>
      </c>
      <c r="B50" s="141" t="s">
        <v>55</v>
      </c>
      <c r="C50" s="142"/>
      <c r="D50" s="142"/>
      <c r="E50" s="142"/>
      <c r="F50" s="142"/>
      <c r="G50" s="143"/>
      <c r="H50" s="31">
        <v>0.011436</v>
      </c>
      <c r="I50" s="32">
        <f>$I$32*H50</f>
        <v>28.647637440000004</v>
      </c>
    </row>
    <row r="51" spans="1:9" ht="13.5" customHeight="1">
      <c r="A51" s="102">
        <v>5</v>
      </c>
      <c r="B51" s="141" t="s">
        <v>56</v>
      </c>
      <c r="C51" s="142"/>
      <c r="D51" s="142"/>
      <c r="E51" s="142"/>
      <c r="F51" s="142"/>
      <c r="G51" s="143"/>
      <c r="H51" s="31">
        <v>0.000174</v>
      </c>
      <c r="I51" s="32">
        <f t="shared" si="2"/>
        <v>0.4358769600000001</v>
      </c>
    </row>
    <row r="52" spans="1:9" ht="13.5" customHeight="1">
      <c r="A52" s="102">
        <v>6</v>
      </c>
      <c r="B52" s="141" t="s">
        <v>57</v>
      </c>
      <c r="C52" s="142"/>
      <c r="D52" s="142"/>
      <c r="E52" s="142"/>
      <c r="F52" s="142"/>
      <c r="G52" s="143"/>
      <c r="H52" s="31">
        <v>0.000442</v>
      </c>
      <c r="I52" s="32">
        <f t="shared" si="2"/>
        <v>1.1072276800000003</v>
      </c>
    </row>
    <row r="53" spans="1:9" ht="13.5" customHeight="1">
      <c r="A53" s="102">
        <v>7</v>
      </c>
      <c r="B53" s="141" t="s">
        <v>58</v>
      </c>
      <c r="C53" s="142"/>
      <c r="D53" s="142"/>
      <c r="E53" s="142"/>
      <c r="F53" s="142"/>
      <c r="G53" s="143"/>
      <c r="H53" s="31">
        <v>0.000185</v>
      </c>
      <c r="I53" s="32">
        <f t="shared" si="2"/>
        <v>0.4634324000000001</v>
      </c>
    </row>
    <row r="54" spans="1:9" ht="13.5" customHeight="1">
      <c r="A54" s="102">
        <v>8</v>
      </c>
      <c r="B54" s="141" t="s">
        <v>59</v>
      </c>
      <c r="C54" s="142"/>
      <c r="D54" s="142"/>
      <c r="E54" s="142"/>
      <c r="F54" s="142"/>
      <c r="G54" s="143"/>
      <c r="H54" s="31">
        <v>0.09079</v>
      </c>
      <c r="I54" s="32">
        <f>$I$32*H54</f>
        <v>227.43258160000002</v>
      </c>
    </row>
    <row r="55" spans="1:10" s="38" customFormat="1" ht="13.5" customHeight="1">
      <c r="A55" s="151" t="s">
        <v>60</v>
      </c>
      <c r="B55" s="152"/>
      <c r="C55" s="152"/>
      <c r="D55" s="152"/>
      <c r="E55" s="152"/>
      <c r="F55" s="152"/>
      <c r="G55" s="153"/>
      <c r="H55" s="35">
        <f>SUM(H47:H54)</f>
        <v>0.24672</v>
      </c>
      <c r="I55" s="103">
        <f>I47+I48+I49+I50+I51+I52+I53+I54</f>
        <v>618.0434688</v>
      </c>
      <c r="J55" s="37"/>
    </row>
    <row r="56" spans="1:9" ht="10.5" customHeight="1">
      <c r="A56" s="39" t="s">
        <v>61</v>
      </c>
      <c r="B56" s="163" t="s">
        <v>62</v>
      </c>
      <c r="C56" s="163"/>
      <c r="D56" s="163"/>
      <c r="E56" s="163"/>
      <c r="F56" s="163"/>
      <c r="G56" s="163"/>
      <c r="H56" s="163"/>
      <c r="I56" s="163"/>
    </row>
    <row r="57" spans="1:9" ht="9" customHeight="1">
      <c r="A57" s="39" t="s">
        <v>63</v>
      </c>
      <c r="B57" s="162" t="s">
        <v>64</v>
      </c>
      <c r="C57" s="162"/>
      <c r="D57" s="162"/>
      <c r="E57" s="162"/>
      <c r="F57" s="162"/>
      <c r="G57" s="162"/>
      <c r="H57" s="162"/>
      <c r="I57" s="162"/>
    </row>
    <row r="58" spans="1:9" ht="33.75" customHeight="1">
      <c r="A58" s="29" t="s">
        <v>65</v>
      </c>
      <c r="B58" s="138" t="s">
        <v>66</v>
      </c>
      <c r="C58" s="139"/>
      <c r="D58" s="139"/>
      <c r="E58" s="139"/>
      <c r="F58" s="139"/>
      <c r="G58" s="140"/>
      <c r="H58" s="29" t="s">
        <v>34</v>
      </c>
      <c r="I58" s="29" t="s">
        <v>35</v>
      </c>
    </row>
    <row r="59" spans="1:9" ht="15" customHeight="1">
      <c r="A59" s="102">
        <v>1</v>
      </c>
      <c r="B59" s="141" t="s">
        <v>67</v>
      </c>
      <c r="C59" s="142"/>
      <c r="D59" s="142"/>
      <c r="E59" s="142"/>
      <c r="F59" s="142"/>
      <c r="G59" s="143"/>
      <c r="H59" s="31">
        <v>0.023627</v>
      </c>
      <c r="I59" s="32">
        <f>$I$32*H59</f>
        <v>59.186580080000006</v>
      </c>
    </row>
    <row r="60" spans="1:9" ht="15" customHeight="1">
      <c r="A60" s="102">
        <v>2</v>
      </c>
      <c r="B60" s="141" t="s">
        <v>68</v>
      </c>
      <c r="C60" s="142"/>
      <c r="D60" s="142"/>
      <c r="E60" s="142"/>
      <c r="F60" s="142"/>
      <c r="G60" s="143"/>
      <c r="H60" s="31">
        <v>0.001717</v>
      </c>
      <c r="I60" s="32">
        <f>$I$32*H60</f>
        <v>4.3011536800000005</v>
      </c>
    </row>
    <row r="61" spans="1:9" ht="15" customHeight="1">
      <c r="A61" s="102">
        <v>3</v>
      </c>
      <c r="B61" s="141" t="s">
        <v>69</v>
      </c>
      <c r="C61" s="142"/>
      <c r="D61" s="142"/>
      <c r="E61" s="142"/>
      <c r="F61" s="142"/>
      <c r="G61" s="143"/>
      <c r="H61" s="31">
        <v>0.011813</v>
      </c>
      <c r="I61" s="32">
        <f>$I$32*H61</f>
        <v>29.592037520000005</v>
      </c>
    </row>
    <row r="62" spans="1:10" s="38" customFormat="1" ht="15" customHeight="1">
      <c r="A62" s="151" t="s">
        <v>70</v>
      </c>
      <c r="B62" s="152"/>
      <c r="C62" s="152"/>
      <c r="D62" s="152"/>
      <c r="E62" s="152"/>
      <c r="F62" s="152"/>
      <c r="G62" s="153"/>
      <c r="H62" s="35">
        <f>SUM(H59:H61)</f>
        <v>0.037156999999999996</v>
      </c>
      <c r="I62" s="103">
        <f>I59+I60+I61</f>
        <v>93.07977128000002</v>
      </c>
      <c r="J62" s="37"/>
    </row>
    <row r="63" ht="4.5" customHeight="1"/>
    <row r="64" spans="1:9" ht="45">
      <c r="A64" s="29" t="s">
        <v>71</v>
      </c>
      <c r="B64" s="138" t="s">
        <v>72</v>
      </c>
      <c r="C64" s="139"/>
      <c r="D64" s="139"/>
      <c r="E64" s="139"/>
      <c r="F64" s="139"/>
      <c r="G64" s="140"/>
      <c r="H64" s="29" t="s">
        <v>34</v>
      </c>
      <c r="I64" s="29" t="s">
        <v>35</v>
      </c>
    </row>
    <row r="65" spans="1:9" ht="15" customHeight="1">
      <c r="A65" s="102">
        <v>1</v>
      </c>
      <c r="B65" s="141" t="s">
        <v>73</v>
      </c>
      <c r="C65" s="142"/>
      <c r="D65" s="142"/>
      <c r="E65" s="142"/>
      <c r="F65" s="142"/>
      <c r="G65" s="143"/>
      <c r="H65" s="31">
        <f>(H43*H55)</f>
        <v>0.09079296000000002</v>
      </c>
      <c r="I65" s="32">
        <f>$I$32*H65</f>
        <v>227.43999651840008</v>
      </c>
    </row>
    <row r="66" spans="1:11" s="38" customFormat="1" ht="15" customHeight="1">
      <c r="A66" s="151" t="s">
        <v>74</v>
      </c>
      <c r="B66" s="152"/>
      <c r="C66" s="152"/>
      <c r="D66" s="152"/>
      <c r="E66" s="152"/>
      <c r="F66" s="152"/>
      <c r="G66" s="153"/>
      <c r="H66" s="35">
        <f>SUM(H65:H65)</f>
        <v>0.09079296000000002</v>
      </c>
      <c r="I66" s="103">
        <f>I65</f>
        <v>227.43999651840008</v>
      </c>
      <c r="J66" s="37"/>
      <c r="K66" s="40"/>
    </row>
    <row r="67" ht="4.5" customHeight="1">
      <c r="J67" s="41"/>
    </row>
    <row r="68" spans="1:10" s="38" customFormat="1" ht="12">
      <c r="A68" s="166" t="s">
        <v>75</v>
      </c>
      <c r="B68" s="166"/>
      <c r="C68" s="166"/>
      <c r="D68" s="166"/>
      <c r="E68" s="166"/>
      <c r="F68" s="166"/>
      <c r="G68" s="166"/>
      <c r="H68" s="42">
        <f>H43+H55+H62+H66</f>
        <v>0.7426699600000002</v>
      </c>
      <c r="I68" s="43">
        <f>I43+I55+I62+I66</f>
        <v>1860.4179565984</v>
      </c>
      <c r="J68" s="37"/>
    </row>
    <row r="69" ht="4.5" customHeight="1"/>
    <row r="70" spans="1:9" ht="45">
      <c r="A70" s="29" t="s">
        <v>76</v>
      </c>
      <c r="B70" s="138" t="s">
        <v>77</v>
      </c>
      <c r="C70" s="139"/>
      <c r="D70" s="139"/>
      <c r="E70" s="139"/>
      <c r="F70" s="139"/>
      <c r="G70" s="140"/>
      <c r="H70" s="29" t="s">
        <v>34</v>
      </c>
      <c r="I70" s="29" t="s">
        <v>35</v>
      </c>
    </row>
    <row r="71" spans="1:9" ht="15" customHeight="1">
      <c r="A71" s="110">
        <v>1</v>
      </c>
      <c r="B71" s="141" t="s">
        <v>198</v>
      </c>
      <c r="C71" s="142"/>
      <c r="D71" s="142"/>
      <c r="E71" s="142"/>
      <c r="F71" s="142"/>
      <c r="G71" s="143"/>
      <c r="H71" s="31">
        <f>I71/$I$32</f>
        <v>0.07281320857151981</v>
      </c>
      <c r="I71" s="32">
        <f>I82</f>
        <v>182.4</v>
      </c>
    </row>
    <row r="72" spans="1:9" ht="15" customHeight="1">
      <c r="A72" s="110">
        <v>2</v>
      </c>
      <c r="B72" s="141" t="s">
        <v>197</v>
      </c>
      <c r="C72" s="142"/>
      <c r="D72" s="142"/>
      <c r="E72" s="142"/>
      <c r="F72" s="142"/>
      <c r="G72" s="143"/>
      <c r="H72" s="31">
        <f>I72/$I$32</f>
        <v>0.05895315044869541</v>
      </c>
      <c r="I72" s="32">
        <f>I78</f>
        <v>147.67999999999998</v>
      </c>
    </row>
    <row r="73" spans="1:9" ht="15" customHeight="1">
      <c r="A73" s="102">
        <v>3</v>
      </c>
      <c r="B73" s="141" t="s">
        <v>78</v>
      </c>
      <c r="C73" s="142"/>
      <c r="D73" s="142"/>
      <c r="E73" s="142"/>
      <c r="F73" s="142"/>
      <c r="G73" s="143"/>
      <c r="H73" s="31">
        <f>I73/$I$32</f>
        <v>0</v>
      </c>
      <c r="I73" s="32">
        <v>0</v>
      </c>
    </row>
    <row r="74" spans="1:10" ht="15" customHeight="1">
      <c r="A74" s="151" t="s">
        <v>79</v>
      </c>
      <c r="B74" s="152"/>
      <c r="C74" s="152"/>
      <c r="D74" s="152"/>
      <c r="E74" s="152"/>
      <c r="F74" s="152"/>
      <c r="G74" s="153"/>
      <c r="H74" s="35">
        <f>H71+H72+H73</f>
        <v>0.13176635902021522</v>
      </c>
      <c r="I74" s="103">
        <f>SUM(I71:I73)</f>
        <v>330.08</v>
      </c>
      <c r="J74" s="34"/>
    </row>
    <row r="75" spans="1:9" ht="4.5" customHeight="1">
      <c r="A75" s="45"/>
      <c r="B75" s="45"/>
      <c r="C75" s="45"/>
      <c r="D75" s="45"/>
      <c r="E75" s="45"/>
      <c r="F75" s="45"/>
      <c r="G75" s="45"/>
      <c r="H75" s="46"/>
      <c r="I75" s="47"/>
    </row>
    <row r="76" spans="1:9" ht="15" customHeight="1">
      <c r="A76" s="164" t="s">
        <v>80</v>
      </c>
      <c r="B76" s="164"/>
      <c r="C76" s="164"/>
      <c r="D76" s="164"/>
      <c r="E76" s="164"/>
      <c r="F76" s="164"/>
      <c r="G76" s="164"/>
      <c r="H76" s="164"/>
      <c r="I76" s="164"/>
    </row>
    <row r="77" spans="1:9" ht="24" customHeight="1">
      <c r="A77" s="135" t="s">
        <v>81</v>
      </c>
      <c r="B77" s="135"/>
      <c r="C77" s="102" t="s">
        <v>82</v>
      </c>
      <c r="D77" s="102" t="s">
        <v>83</v>
      </c>
      <c r="E77" s="102" t="s">
        <v>84</v>
      </c>
      <c r="F77" s="102" t="s">
        <v>85</v>
      </c>
      <c r="G77" s="102" t="s">
        <v>86</v>
      </c>
      <c r="H77" s="31" t="s">
        <v>87</v>
      </c>
      <c r="I77" s="32" t="s">
        <v>88</v>
      </c>
    </row>
    <row r="78" spans="1:9" ht="15" customHeight="1">
      <c r="A78" s="165">
        <f>I13</f>
        <v>4.3</v>
      </c>
      <c r="B78" s="135"/>
      <c r="C78" s="102">
        <f>I14</f>
        <v>22</v>
      </c>
      <c r="D78" s="102">
        <f>I15</f>
        <v>2</v>
      </c>
      <c r="E78" s="107">
        <f>A78*C78*D78</f>
        <v>189.2</v>
      </c>
      <c r="F78" s="32">
        <f>I25</f>
        <v>1384.0000000000002</v>
      </c>
      <c r="G78" s="49">
        <f>I16</f>
        <v>0.03</v>
      </c>
      <c r="H78" s="107">
        <f>F78*G78</f>
        <v>41.52</v>
      </c>
      <c r="I78" s="32">
        <f>IF((E78-H78)&lt;0,0,E78-H78)</f>
        <v>147.67999999999998</v>
      </c>
    </row>
    <row r="79" spans="1:9" ht="4.5" customHeight="1">
      <c r="A79" s="50"/>
      <c r="B79" s="50"/>
      <c r="C79" s="50"/>
      <c r="D79" s="50"/>
      <c r="E79" s="51"/>
      <c r="F79" s="51"/>
      <c r="G79" s="52"/>
      <c r="H79" s="51"/>
      <c r="I79" s="53"/>
    </row>
    <row r="80" spans="1:9" ht="15" customHeight="1">
      <c r="A80" s="164" t="s">
        <v>89</v>
      </c>
      <c r="B80" s="164"/>
      <c r="C80" s="164"/>
      <c r="D80" s="164"/>
      <c r="E80" s="164"/>
      <c r="F80" s="164"/>
      <c r="G80" s="164"/>
      <c r="H80" s="164"/>
      <c r="I80" s="164"/>
    </row>
    <row r="81" spans="1:9" ht="23.25" customHeight="1">
      <c r="A81" s="135" t="s">
        <v>90</v>
      </c>
      <c r="B81" s="135"/>
      <c r="C81" s="102" t="s">
        <v>91</v>
      </c>
      <c r="D81" s="102" t="s">
        <v>92</v>
      </c>
      <c r="E81" s="102" t="s">
        <v>84</v>
      </c>
      <c r="F81" s="102" t="s">
        <v>85</v>
      </c>
      <c r="G81" s="102" t="s">
        <v>86</v>
      </c>
      <c r="H81" s="31" t="str">
        <f>H77</f>
        <v>Valor desconto</v>
      </c>
      <c r="I81" s="32" t="s">
        <v>88</v>
      </c>
    </row>
    <row r="82" spans="1:9" ht="15" customHeight="1">
      <c r="A82" s="173">
        <f>I17</f>
        <v>228</v>
      </c>
      <c r="B82" s="173"/>
      <c r="C82" s="54">
        <f>I18</f>
        <v>1</v>
      </c>
      <c r="D82" s="102">
        <f>I19</f>
        <v>1</v>
      </c>
      <c r="E82" s="107">
        <f>A82*C82*D82</f>
        <v>228</v>
      </c>
      <c r="F82" s="107">
        <f>E82</f>
        <v>228</v>
      </c>
      <c r="G82" s="101">
        <f>I20</f>
        <v>0.2</v>
      </c>
      <c r="H82" s="107">
        <f>F82*G82</f>
        <v>45.6</v>
      </c>
      <c r="I82" s="32">
        <f>IF((E82-H82)&lt;0,0,E82-H82)</f>
        <v>182.4</v>
      </c>
    </row>
    <row r="83" ht="4.5" customHeight="1"/>
    <row r="84" spans="1:12" ht="12" customHeight="1">
      <c r="A84" s="174" t="s">
        <v>93</v>
      </c>
      <c r="B84" s="174"/>
      <c r="C84" s="174"/>
      <c r="D84" s="174"/>
      <c r="E84" s="174"/>
      <c r="F84" s="174"/>
      <c r="G84" s="174"/>
      <c r="H84" s="56">
        <f>H32+H68+H74</f>
        <v>1.8744363190202153</v>
      </c>
      <c r="I84" s="57">
        <f>I32+I68+I74</f>
        <v>4695.5379565984</v>
      </c>
      <c r="J84" s="34"/>
      <c r="L84" s="34"/>
    </row>
    <row r="85" spans="1:12" s="62" customFormat="1" ht="4.5" customHeight="1">
      <c r="A85" s="58"/>
      <c r="B85" s="58"/>
      <c r="C85" s="58"/>
      <c r="D85" s="58"/>
      <c r="E85" s="58"/>
      <c r="F85" s="58"/>
      <c r="G85" s="58"/>
      <c r="H85" s="59"/>
      <c r="I85" s="60"/>
      <c r="J85" s="61"/>
      <c r="L85" s="61"/>
    </row>
    <row r="86" spans="1:9" ht="11.25">
      <c r="A86" s="137" t="s">
        <v>94</v>
      </c>
      <c r="B86" s="137"/>
      <c r="C86" s="137"/>
      <c r="D86" s="137"/>
      <c r="E86" s="137"/>
      <c r="F86" s="137"/>
      <c r="G86" s="137"/>
      <c r="H86" s="137"/>
      <c r="I86" s="137"/>
    </row>
    <row r="87" spans="1:9" ht="45">
      <c r="A87" s="29" t="s">
        <v>32</v>
      </c>
      <c r="B87" s="138" t="s">
        <v>95</v>
      </c>
      <c r="C87" s="139"/>
      <c r="D87" s="139"/>
      <c r="E87" s="139"/>
      <c r="F87" s="139"/>
      <c r="G87" s="140"/>
      <c r="H87" s="29" t="s">
        <v>34</v>
      </c>
      <c r="I87" s="29" t="s">
        <v>35</v>
      </c>
    </row>
    <row r="88" spans="1:19" ht="15" customHeight="1">
      <c r="A88" s="102">
        <v>1</v>
      </c>
      <c r="B88" s="141" t="s">
        <v>96</v>
      </c>
      <c r="C88" s="142"/>
      <c r="D88" s="142"/>
      <c r="E88" s="142"/>
      <c r="F88" s="142"/>
      <c r="G88" s="143"/>
      <c r="H88" s="31">
        <f aca="true" t="shared" si="3" ref="H88:H93">I88/$I$99</f>
        <v>0</v>
      </c>
      <c r="I88" s="32">
        <v>0</v>
      </c>
      <c r="K88"/>
      <c r="L88"/>
      <c r="M88"/>
      <c r="N88"/>
      <c r="O88"/>
      <c r="P88"/>
      <c r="Q88"/>
      <c r="R88"/>
      <c r="S88"/>
    </row>
    <row r="89" spans="1:19" ht="15" customHeight="1">
      <c r="A89" s="102">
        <v>2</v>
      </c>
      <c r="B89" s="167" t="s">
        <v>97</v>
      </c>
      <c r="C89" s="168"/>
      <c r="D89" s="168"/>
      <c r="E89" s="168"/>
      <c r="F89" s="168"/>
      <c r="G89" s="169"/>
      <c r="H89" s="31">
        <f t="shared" si="3"/>
        <v>0</v>
      </c>
      <c r="I89" s="32">
        <v>0</v>
      </c>
      <c r="K89"/>
      <c r="L89"/>
      <c r="M89"/>
      <c r="N89"/>
      <c r="O89"/>
      <c r="P89"/>
      <c r="Q89"/>
      <c r="R89"/>
      <c r="S89"/>
    </row>
    <row r="90" spans="1:19" ht="15" customHeight="1">
      <c r="A90" s="102">
        <v>3</v>
      </c>
      <c r="B90" s="141" t="s">
        <v>98</v>
      </c>
      <c r="C90" s="142"/>
      <c r="D90" s="142"/>
      <c r="E90" s="142"/>
      <c r="F90" s="142"/>
      <c r="G90" s="143"/>
      <c r="H90" s="31">
        <f t="shared" si="3"/>
        <v>0</v>
      </c>
      <c r="I90" s="32">
        <v>0</v>
      </c>
      <c r="K90"/>
      <c r="L90"/>
      <c r="M90"/>
      <c r="N90"/>
      <c r="O90"/>
      <c r="P90"/>
      <c r="Q90"/>
      <c r="R90"/>
      <c r="S90"/>
    </row>
    <row r="91" spans="1:19" ht="15" customHeight="1">
      <c r="A91" s="102">
        <v>4</v>
      </c>
      <c r="B91" s="170" t="s">
        <v>99</v>
      </c>
      <c r="C91" s="171"/>
      <c r="D91" s="171"/>
      <c r="E91" s="171"/>
      <c r="F91" s="171"/>
      <c r="G91" s="172"/>
      <c r="H91" s="31">
        <f t="shared" si="3"/>
        <v>0</v>
      </c>
      <c r="I91" s="32">
        <v>0</v>
      </c>
      <c r="K91"/>
      <c r="L91"/>
      <c r="M91"/>
      <c r="N91"/>
      <c r="O91"/>
      <c r="P91"/>
      <c r="Q91"/>
      <c r="R91"/>
      <c r="S91"/>
    </row>
    <row r="92" spans="1:19" ht="15" customHeight="1">
      <c r="A92" s="102">
        <v>5</v>
      </c>
      <c r="B92" s="141" t="s">
        <v>100</v>
      </c>
      <c r="C92" s="142"/>
      <c r="D92" s="142"/>
      <c r="E92" s="142"/>
      <c r="F92" s="142"/>
      <c r="G92" s="143"/>
      <c r="H92" s="31">
        <f t="shared" si="3"/>
        <v>0</v>
      </c>
      <c r="I92" s="32">
        <v>0</v>
      </c>
      <c r="K92"/>
      <c r="L92"/>
      <c r="M92"/>
      <c r="N92"/>
      <c r="O92"/>
      <c r="P92"/>
      <c r="Q92"/>
      <c r="R92"/>
      <c r="S92"/>
    </row>
    <row r="93" spans="1:19" ht="15" customHeight="1">
      <c r="A93" s="102">
        <v>6</v>
      </c>
      <c r="B93" s="141" t="s">
        <v>101</v>
      </c>
      <c r="C93" s="142"/>
      <c r="D93" s="142"/>
      <c r="E93" s="142"/>
      <c r="F93" s="142"/>
      <c r="G93" s="143"/>
      <c r="H93" s="31">
        <f t="shared" si="3"/>
        <v>0</v>
      </c>
      <c r="I93" s="32">
        <v>0</v>
      </c>
      <c r="K93"/>
      <c r="L93"/>
      <c r="M93"/>
      <c r="N93"/>
      <c r="O93"/>
      <c r="P93"/>
      <c r="Q93"/>
      <c r="R93"/>
      <c r="S93"/>
    </row>
    <row r="94" spans="1:19" ht="15" customHeight="1">
      <c r="A94" s="151" t="s">
        <v>102</v>
      </c>
      <c r="B94" s="152"/>
      <c r="C94" s="152"/>
      <c r="D94" s="152"/>
      <c r="E94" s="152"/>
      <c r="F94" s="152"/>
      <c r="G94" s="153"/>
      <c r="H94" s="35">
        <f>H88+H89+H90+H91+H92+H93</f>
        <v>0</v>
      </c>
      <c r="I94" s="63">
        <f>I88+I89+I90+I91+I92+I93</f>
        <v>0</v>
      </c>
      <c r="J94" s="34"/>
      <c r="K94"/>
      <c r="L94"/>
      <c r="M94"/>
      <c r="N94"/>
      <c r="O94"/>
      <c r="P94"/>
      <c r="Q94"/>
      <c r="R94"/>
      <c r="S94"/>
    </row>
    <row r="95" spans="1:19" ht="30" customHeight="1">
      <c r="A95"/>
      <c r="B95" s="163" t="s">
        <v>103</v>
      </c>
      <c r="C95" s="163"/>
      <c r="D95" s="163"/>
      <c r="E95" s="163"/>
      <c r="F95" s="163"/>
      <c r="G95" s="163"/>
      <c r="H95" s="163"/>
      <c r="I95" s="163"/>
      <c r="K95"/>
      <c r="L95" s="64"/>
      <c r="M95"/>
      <c r="N95"/>
      <c r="O95"/>
      <c r="P95"/>
      <c r="Q95"/>
      <c r="R95"/>
      <c r="S95"/>
    </row>
    <row r="96" spans="1:9" ht="5.25" customHeight="1">
      <c r="A96"/>
      <c r="B96"/>
      <c r="C96"/>
      <c r="D96"/>
      <c r="E96"/>
      <c r="F96"/>
      <c r="G96"/>
      <c r="H96"/>
      <c r="I96"/>
    </row>
    <row r="97" spans="1:19" ht="48.75" customHeight="1">
      <c r="A97" s="175" t="s">
        <v>104</v>
      </c>
      <c r="B97" s="176"/>
      <c r="C97" s="176"/>
      <c r="D97" s="176"/>
      <c r="E97" s="177"/>
      <c r="F97" s="65">
        <v>0.2</v>
      </c>
      <c r="G97" s="66">
        <f>I99*F97</f>
        <v>909.57159131968</v>
      </c>
      <c r="H97" s="67" t="s">
        <v>105</v>
      </c>
      <c r="I97" s="68">
        <f>I72</f>
        <v>147.67999999999998</v>
      </c>
      <c r="K97"/>
      <c r="L97"/>
      <c r="M97"/>
      <c r="N97"/>
      <c r="O97"/>
      <c r="P97"/>
      <c r="Q97"/>
      <c r="R97"/>
      <c r="S97"/>
    </row>
    <row r="98" spans="1:19" s="72" customFormat="1" ht="16.5" customHeight="1">
      <c r="A98" s="178" t="s">
        <v>106</v>
      </c>
      <c r="B98" s="178"/>
      <c r="C98" s="105" t="s">
        <v>107</v>
      </c>
      <c r="D98" s="105" t="s">
        <v>108</v>
      </c>
      <c r="E98" s="105" t="s">
        <v>109</v>
      </c>
      <c r="F98" s="105" t="s">
        <v>110</v>
      </c>
      <c r="G98" s="105" t="s">
        <v>111</v>
      </c>
      <c r="H98" s="67" t="s">
        <v>112</v>
      </c>
      <c r="I98" s="70" t="s">
        <v>113</v>
      </c>
      <c r="J98" s="71"/>
      <c r="K98"/>
      <c r="L98"/>
      <c r="M98"/>
      <c r="N98"/>
      <c r="O98"/>
      <c r="P98"/>
      <c r="Q98"/>
      <c r="R98"/>
      <c r="S98"/>
    </row>
    <row r="99" spans="1:19" ht="16.5" customHeight="1">
      <c r="A99" s="179">
        <f>I32</f>
        <v>2505.0400000000004</v>
      </c>
      <c r="B99" s="179"/>
      <c r="C99" s="104">
        <f>I43</f>
        <v>921.85472</v>
      </c>
      <c r="D99" s="104">
        <f>I55</f>
        <v>618.0434688</v>
      </c>
      <c r="E99" s="104">
        <f>I62</f>
        <v>93.07977128000002</v>
      </c>
      <c r="F99" s="104">
        <f>I66</f>
        <v>227.43999651840008</v>
      </c>
      <c r="G99" s="104">
        <f>I74</f>
        <v>330.08</v>
      </c>
      <c r="H99" s="104">
        <f>SUM(A99:G99)</f>
        <v>4695.5379565984</v>
      </c>
      <c r="I99" s="104">
        <f>H99-I97</f>
        <v>4547.8579565984</v>
      </c>
      <c r="J99" s="34"/>
      <c r="K99"/>
      <c r="L99"/>
      <c r="M99"/>
      <c r="N99"/>
      <c r="O99"/>
      <c r="P99"/>
      <c r="Q99"/>
      <c r="R99"/>
      <c r="S99"/>
    </row>
    <row r="100" spans="1:9" ht="4.5" customHeight="1">
      <c r="A100" s="39"/>
      <c r="B100" s="180"/>
      <c r="C100" s="180"/>
      <c r="D100" s="180"/>
      <c r="E100" s="180"/>
      <c r="F100" s="180"/>
      <c r="G100" s="180"/>
      <c r="H100" s="180"/>
      <c r="I100" s="180"/>
    </row>
    <row r="101" spans="1:9" ht="45">
      <c r="A101" s="29" t="s">
        <v>38</v>
      </c>
      <c r="B101" s="138" t="s">
        <v>114</v>
      </c>
      <c r="C101" s="139"/>
      <c r="D101" s="139"/>
      <c r="E101" s="139"/>
      <c r="F101" s="139"/>
      <c r="G101" s="140"/>
      <c r="H101" s="29" t="s">
        <v>34</v>
      </c>
      <c r="I101" s="29" t="s">
        <v>35</v>
      </c>
    </row>
    <row r="102" spans="1:9" ht="15" customHeight="1">
      <c r="A102" s="102">
        <v>1</v>
      </c>
      <c r="B102" s="141" t="s">
        <v>115</v>
      </c>
      <c r="C102" s="142"/>
      <c r="D102" s="142"/>
      <c r="E102" s="142"/>
      <c r="F102" s="142"/>
      <c r="G102" s="143"/>
      <c r="H102" s="31">
        <f>I102/$I$112</f>
        <v>0</v>
      </c>
      <c r="I102" s="32">
        <v>0</v>
      </c>
    </row>
    <row r="103" spans="1:9" ht="15" customHeight="1">
      <c r="A103" s="102">
        <v>2</v>
      </c>
      <c r="B103" s="141" t="s">
        <v>116</v>
      </c>
      <c r="C103" s="142"/>
      <c r="D103" s="142"/>
      <c r="E103" s="142"/>
      <c r="F103" s="142"/>
      <c r="G103" s="143"/>
      <c r="H103" s="31">
        <f>I103/$I$112</f>
        <v>0</v>
      </c>
      <c r="I103" s="32">
        <v>0</v>
      </c>
    </row>
    <row r="104" spans="1:9" ht="15" customHeight="1">
      <c r="A104" s="151" t="s">
        <v>117</v>
      </c>
      <c r="B104" s="152"/>
      <c r="C104" s="152"/>
      <c r="D104" s="152"/>
      <c r="E104" s="152"/>
      <c r="F104" s="152"/>
      <c r="G104" s="153"/>
      <c r="H104" s="35">
        <f>H102+H103</f>
        <v>0</v>
      </c>
      <c r="I104" s="103">
        <f>I102+I103</f>
        <v>0</v>
      </c>
    </row>
    <row r="105" ht="4.5" customHeight="1"/>
    <row r="106" spans="1:9" ht="45">
      <c r="A106" s="29" t="s">
        <v>50</v>
      </c>
      <c r="B106" s="138" t="s">
        <v>118</v>
      </c>
      <c r="C106" s="139"/>
      <c r="D106" s="139"/>
      <c r="E106" s="139"/>
      <c r="F106" s="139"/>
      <c r="G106" s="140"/>
      <c r="H106" s="29" t="s">
        <v>34</v>
      </c>
      <c r="I106" s="29" t="s">
        <v>35</v>
      </c>
    </row>
    <row r="107" spans="1:9" ht="15" customHeight="1">
      <c r="A107" s="102">
        <v>1</v>
      </c>
      <c r="B107" s="141" t="s">
        <v>118</v>
      </c>
      <c r="C107" s="142"/>
      <c r="D107" s="142"/>
      <c r="E107" s="142"/>
      <c r="F107" s="142"/>
      <c r="G107" s="143"/>
      <c r="H107" s="31">
        <f>I107/I112</f>
        <v>0</v>
      </c>
      <c r="I107" s="32">
        <v>0</v>
      </c>
    </row>
    <row r="108" spans="1:12" ht="15" customHeight="1">
      <c r="A108" s="151" t="s">
        <v>119</v>
      </c>
      <c r="B108" s="152"/>
      <c r="C108" s="152"/>
      <c r="D108" s="152"/>
      <c r="E108" s="152"/>
      <c r="F108" s="152"/>
      <c r="G108" s="153"/>
      <c r="H108" s="35">
        <f>H107</f>
        <v>0</v>
      </c>
      <c r="I108" s="103">
        <f>I107</f>
        <v>0</v>
      </c>
      <c r="J108" s="34"/>
      <c r="K108" s="34"/>
      <c r="L108" s="1"/>
    </row>
    <row r="109" spans="1:9" ht="4.5" customHeight="1">
      <c r="A109" s="45"/>
      <c r="B109" s="45"/>
      <c r="C109" s="45"/>
      <c r="D109" s="45"/>
      <c r="E109" s="45"/>
      <c r="F109" s="45"/>
      <c r="G109" s="45"/>
      <c r="H109" s="46"/>
      <c r="I109" s="47"/>
    </row>
    <row r="110" spans="1:12" ht="39" customHeight="1">
      <c r="A110" s="181" t="s">
        <v>120</v>
      </c>
      <c r="B110" s="181"/>
      <c r="C110" s="181"/>
      <c r="D110" s="181"/>
      <c r="E110" s="181"/>
      <c r="F110" s="65">
        <v>0.18</v>
      </c>
      <c r="G110" s="66">
        <f>I112*F110</f>
        <v>818.6144321877119</v>
      </c>
      <c r="H110" s="67" t="s">
        <v>105</v>
      </c>
      <c r="I110" s="68">
        <f>I72</f>
        <v>147.67999999999998</v>
      </c>
      <c r="L110" s="1"/>
    </row>
    <row r="111" spans="1:12" s="72" customFormat="1" ht="16.5" customHeight="1">
      <c r="A111" s="178" t="s">
        <v>106</v>
      </c>
      <c r="B111" s="178"/>
      <c r="C111" s="105" t="s">
        <v>107</v>
      </c>
      <c r="D111" s="105" t="s">
        <v>108</v>
      </c>
      <c r="E111" s="105" t="s">
        <v>109</v>
      </c>
      <c r="F111" s="105" t="s">
        <v>110</v>
      </c>
      <c r="G111" s="105" t="s">
        <v>111</v>
      </c>
      <c r="H111" s="67" t="s">
        <v>112</v>
      </c>
      <c r="I111" s="70" t="s">
        <v>113</v>
      </c>
      <c r="J111" s="71"/>
      <c r="L111" s="71"/>
    </row>
    <row r="112" spans="1:12" ht="16.5" customHeight="1">
      <c r="A112" s="179">
        <f>I32</f>
        <v>2505.0400000000004</v>
      </c>
      <c r="B112" s="179"/>
      <c r="C112" s="104">
        <f>I43</f>
        <v>921.85472</v>
      </c>
      <c r="D112" s="104">
        <f>I55</f>
        <v>618.0434688</v>
      </c>
      <c r="E112" s="104">
        <f>I62</f>
        <v>93.07977128000002</v>
      </c>
      <c r="F112" s="104">
        <f>I66</f>
        <v>227.43999651840008</v>
      </c>
      <c r="G112" s="104">
        <f>I74</f>
        <v>330.08</v>
      </c>
      <c r="H112" s="104">
        <f>A112+C112+D112+E112+F112+G112</f>
        <v>4695.5379565984</v>
      </c>
      <c r="I112" s="104">
        <f>H112-I110</f>
        <v>4547.8579565984</v>
      </c>
      <c r="J112" s="34"/>
      <c r="L112" s="1"/>
    </row>
    <row r="113" ht="4.5" customHeight="1"/>
    <row r="114" spans="1:9" ht="12">
      <c r="A114" s="174" t="s">
        <v>121</v>
      </c>
      <c r="B114" s="174"/>
      <c r="C114" s="174"/>
      <c r="D114" s="174"/>
      <c r="E114" s="174"/>
      <c r="F114" s="174"/>
      <c r="G114" s="174"/>
      <c r="H114" s="56">
        <f>H94+H104+H108</f>
        <v>0</v>
      </c>
      <c r="I114" s="57">
        <f>I94+I104+I108</f>
        <v>0</v>
      </c>
    </row>
    <row r="115" ht="4.5" customHeight="1"/>
    <row r="116" spans="1:9" ht="11.25">
      <c r="A116" s="137" t="s">
        <v>122</v>
      </c>
      <c r="B116" s="137"/>
      <c r="C116" s="137"/>
      <c r="D116" s="137"/>
      <c r="E116" s="137"/>
      <c r="F116" s="137"/>
      <c r="G116" s="137"/>
      <c r="H116" s="137"/>
      <c r="I116" s="137"/>
    </row>
    <row r="117" spans="1:15" ht="45">
      <c r="A117" s="29" t="s">
        <v>32</v>
      </c>
      <c r="B117" s="138" t="s">
        <v>123</v>
      </c>
      <c r="C117" s="139"/>
      <c r="D117" s="139"/>
      <c r="E117" s="139"/>
      <c r="F117" s="139"/>
      <c r="G117" s="140"/>
      <c r="H117" s="29" t="s">
        <v>34</v>
      </c>
      <c r="I117" s="29" t="s">
        <v>35</v>
      </c>
      <c r="K117"/>
      <c r="L117"/>
      <c r="M117"/>
      <c r="N117"/>
      <c r="O117"/>
    </row>
    <row r="118" spans="1:9" ht="15" customHeight="1">
      <c r="A118" s="102">
        <v>1</v>
      </c>
      <c r="B118" s="141" t="s">
        <v>124</v>
      </c>
      <c r="C118" s="142"/>
      <c r="D118" s="142"/>
      <c r="E118" s="142"/>
      <c r="F118" s="142"/>
      <c r="G118" s="143"/>
      <c r="H118" s="31">
        <f>I118/$I$84</f>
        <v>0.0071154898741105635</v>
      </c>
      <c r="I118" s="32">
        <f>($D$128/$E$130)*H128</f>
        <v>33.411052783677725</v>
      </c>
    </row>
    <row r="119" spans="1:9" ht="15" customHeight="1">
      <c r="A119" s="102">
        <v>2</v>
      </c>
      <c r="B119" s="141" t="s">
        <v>125</v>
      </c>
      <c r="C119" s="142"/>
      <c r="D119" s="142"/>
      <c r="E119" s="142"/>
      <c r="F119" s="142"/>
      <c r="G119" s="143"/>
      <c r="H119" s="31">
        <f>I119/$I$84</f>
        <v>0.032840722495894904</v>
      </c>
      <c r="I119" s="32">
        <f>($D$128/$E$130)*H129</f>
        <v>154.20485900158948</v>
      </c>
    </row>
    <row r="120" spans="1:9" ht="15" customHeight="1">
      <c r="A120" s="102">
        <v>3</v>
      </c>
      <c r="B120" s="141" t="s">
        <v>18</v>
      </c>
      <c r="C120" s="142"/>
      <c r="D120" s="142"/>
      <c r="E120" s="142"/>
      <c r="F120" s="142"/>
      <c r="G120" s="143"/>
      <c r="H120" s="31">
        <f>I120/$I$84</f>
        <v>0.05473453749315819</v>
      </c>
      <c r="I120" s="32">
        <f>($D$128/$E$130)*H130</f>
        <v>257.00809833598254</v>
      </c>
    </row>
    <row r="121" spans="1:9" ht="15" customHeight="1">
      <c r="A121" s="102">
        <v>4</v>
      </c>
      <c r="B121" s="141" t="s">
        <v>126</v>
      </c>
      <c r="C121" s="142"/>
      <c r="D121" s="142"/>
      <c r="E121" s="142"/>
      <c r="F121" s="142"/>
      <c r="G121" s="143"/>
      <c r="H121" s="31">
        <f>I121/$I$84</f>
        <v>0</v>
      </c>
      <c r="I121" s="32">
        <f>($D$128/$E$129)*G131</f>
        <v>0</v>
      </c>
    </row>
    <row r="122" spans="1:9" ht="15" customHeight="1">
      <c r="A122" s="102">
        <v>5</v>
      </c>
      <c r="B122" s="141" t="s">
        <v>101</v>
      </c>
      <c r="C122" s="142"/>
      <c r="D122" s="142"/>
      <c r="E122" s="142"/>
      <c r="F122" s="142"/>
      <c r="G122" s="143"/>
      <c r="H122" s="31">
        <f>I122/$I$84</f>
        <v>0</v>
      </c>
      <c r="I122" s="32">
        <v>0</v>
      </c>
    </row>
    <row r="123" spans="1:9" ht="15" customHeight="1">
      <c r="A123" s="151" t="s">
        <v>127</v>
      </c>
      <c r="B123" s="152"/>
      <c r="C123" s="152"/>
      <c r="D123" s="152"/>
      <c r="E123" s="152"/>
      <c r="F123" s="152"/>
      <c r="G123" s="153"/>
      <c r="H123" s="35">
        <f>H118+H119+H120+H121+H122</f>
        <v>0.09469074986316366</v>
      </c>
      <c r="I123" s="103">
        <f>I118+I119+I120+I121+I122</f>
        <v>444.62401012124974</v>
      </c>
    </row>
    <row r="124" spans="1:19" ht="11.25" customHeight="1">
      <c r="A124" s="39" t="s">
        <v>128</v>
      </c>
      <c r="B124" s="163" t="s">
        <v>129</v>
      </c>
      <c r="C124" s="163"/>
      <c r="D124" s="163"/>
      <c r="E124" s="163"/>
      <c r="F124" s="163"/>
      <c r="G124" s="163"/>
      <c r="H124" s="163"/>
      <c r="I124" s="163"/>
      <c r="K124"/>
      <c r="L124"/>
      <c r="M124"/>
      <c r="N124"/>
      <c r="O124"/>
      <c r="P124"/>
      <c r="Q124"/>
      <c r="R124"/>
      <c r="S124"/>
    </row>
    <row r="125" spans="1:19" ht="20.25" customHeight="1">
      <c r="A125" s="39" t="s">
        <v>130</v>
      </c>
      <c r="B125" s="189" t="s">
        <v>131</v>
      </c>
      <c r="C125" s="189"/>
      <c r="D125" s="189"/>
      <c r="E125" s="189"/>
      <c r="F125" s="189"/>
      <c r="G125" s="189"/>
      <c r="H125" s="189"/>
      <c r="I125" s="189"/>
      <c r="K125"/>
      <c r="L125"/>
      <c r="M125"/>
      <c r="N125"/>
      <c r="O125"/>
      <c r="P125"/>
      <c r="Q125"/>
      <c r="R125"/>
      <c r="S125"/>
    </row>
    <row r="126" spans="1:9" ht="13.5" customHeight="1">
      <c r="A126" s="190" t="s">
        <v>132</v>
      </c>
      <c r="B126" s="190"/>
      <c r="C126" s="190"/>
      <c r="D126" s="190"/>
      <c r="E126" s="190"/>
      <c r="F126" s="190"/>
      <c r="G126" s="190"/>
      <c r="H126" s="190"/>
      <c r="I126" s="190"/>
    </row>
    <row r="127" spans="1:9" ht="13.5" customHeight="1">
      <c r="A127" s="191" t="s">
        <v>133</v>
      </c>
      <c r="B127" s="191"/>
      <c r="C127" s="102" t="s">
        <v>134</v>
      </c>
      <c r="D127" s="135" t="s">
        <v>135</v>
      </c>
      <c r="E127" s="136"/>
      <c r="F127" s="102" t="s">
        <v>136</v>
      </c>
      <c r="G127" s="126" t="s">
        <v>137</v>
      </c>
      <c r="H127" s="192" t="s">
        <v>138</v>
      </c>
      <c r="I127" s="192"/>
    </row>
    <row r="128" spans="1:10" ht="13.5" customHeight="1">
      <c r="A128" s="182">
        <f>I84</f>
        <v>4695.5379565984</v>
      </c>
      <c r="B128" s="183"/>
      <c r="C128" s="32">
        <f>I114</f>
        <v>0</v>
      </c>
      <c r="D128" s="184">
        <f>A128+C128</f>
        <v>4695.5379565984</v>
      </c>
      <c r="E128" s="185"/>
      <c r="F128" s="102" t="s">
        <v>124</v>
      </c>
      <c r="G128" s="127">
        <v>0.0165</v>
      </c>
      <c r="H128" s="186">
        <v>0.0065</v>
      </c>
      <c r="I128" s="186"/>
      <c r="J128" s="34"/>
    </row>
    <row r="129" spans="1:9" ht="13.5" customHeight="1">
      <c r="A129" s="187" t="s">
        <v>139</v>
      </c>
      <c r="B129" s="187"/>
      <c r="C129" s="126">
        <v>1</v>
      </c>
      <c r="D129" s="129">
        <f>G132/1</f>
        <v>0.14250000000000002</v>
      </c>
      <c r="E129" s="130">
        <f>C129-D129</f>
        <v>0.8574999999999999</v>
      </c>
      <c r="F129" s="102" t="s">
        <v>125</v>
      </c>
      <c r="G129" s="127">
        <v>0.076</v>
      </c>
      <c r="H129" s="186">
        <v>0.03</v>
      </c>
      <c r="I129" s="186"/>
    </row>
    <row r="130" spans="1:9" ht="13.5" customHeight="1">
      <c r="A130" s="188" t="s">
        <v>140</v>
      </c>
      <c r="B130" s="188"/>
      <c r="C130" s="73">
        <v>1</v>
      </c>
      <c r="D130" s="74">
        <f>H132</f>
        <v>0.0865</v>
      </c>
      <c r="E130" s="125">
        <f>C130-D130</f>
        <v>0.9135</v>
      </c>
      <c r="F130" s="102" t="s">
        <v>18</v>
      </c>
      <c r="G130" s="127">
        <f>I12</f>
        <v>0.05</v>
      </c>
      <c r="H130" s="186">
        <f>I12</f>
        <v>0.05</v>
      </c>
      <c r="I130" s="186"/>
    </row>
    <row r="131" spans="1:9" ht="13.5" customHeight="1">
      <c r="A131" s="197" t="s">
        <v>179</v>
      </c>
      <c r="B131" s="197"/>
      <c r="C131" s="102">
        <v>1</v>
      </c>
      <c r="D131" s="85">
        <v>0.09</v>
      </c>
      <c r="E131" s="86">
        <f>C131-D131</f>
        <v>0.91</v>
      </c>
      <c r="F131" s="102" t="s">
        <v>141</v>
      </c>
      <c r="G131" s="127">
        <v>0</v>
      </c>
      <c r="H131" s="186">
        <v>0</v>
      </c>
      <c r="I131" s="186"/>
    </row>
    <row r="132" spans="1:9" ht="18" customHeight="1">
      <c r="A132" s="75" t="s">
        <v>142</v>
      </c>
      <c r="B132" s="198" t="s">
        <v>168</v>
      </c>
      <c r="C132" s="198"/>
      <c r="D132" s="198"/>
      <c r="E132" s="198"/>
      <c r="F132" s="110" t="s">
        <v>143</v>
      </c>
      <c r="G132" s="128">
        <f>SUM(G128:G131)</f>
        <v>0.14250000000000002</v>
      </c>
      <c r="H132" s="199">
        <f>SUM(H128:I131)</f>
        <v>0.0865</v>
      </c>
      <c r="I132" s="199"/>
    </row>
    <row r="133" spans="1:9" ht="4.5" customHeight="1">
      <c r="A133" s="76"/>
      <c r="B133" s="200"/>
      <c r="C133" s="200"/>
      <c r="D133" s="200"/>
      <c r="E133" s="200"/>
      <c r="F133" s="200"/>
      <c r="G133" s="200"/>
      <c r="H133" s="200"/>
      <c r="I133" s="200"/>
    </row>
    <row r="134" spans="1:9" ht="12">
      <c r="A134" s="174" t="s">
        <v>144</v>
      </c>
      <c r="B134" s="174"/>
      <c r="C134" s="174"/>
      <c r="D134" s="174"/>
      <c r="E134" s="174"/>
      <c r="F134" s="174"/>
      <c r="G134" s="174"/>
      <c r="H134" s="56">
        <f>H123</f>
        <v>0.09469074986316366</v>
      </c>
      <c r="I134" s="57">
        <f>I123</f>
        <v>444.62401012124974</v>
      </c>
    </row>
    <row r="135" ht="4.5" customHeight="1"/>
    <row r="136" spans="1:9" ht="11.25">
      <c r="A136" s="193" t="s">
        <v>145</v>
      </c>
      <c r="B136" s="193"/>
      <c r="C136" s="193"/>
      <c r="D136" s="193"/>
      <c r="E136" s="193"/>
      <c r="F136" s="193"/>
      <c r="G136" s="193"/>
      <c r="H136" s="193"/>
      <c r="I136" s="193"/>
    </row>
    <row r="137" spans="1:9" ht="11.25">
      <c r="A137" s="137" t="s">
        <v>31</v>
      </c>
      <c r="B137" s="137"/>
      <c r="C137" s="137"/>
      <c r="D137" s="137"/>
      <c r="E137" s="137"/>
      <c r="F137" s="137"/>
      <c r="G137" s="137"/>
      <c r="H137" s="137"/>
      <c r="I137" s="137"/>
    </row>
    <row r="138" spans="1:9" ht="15" customHeight="1">
      <c r="A138" s="102">
        <v>1</v>
      </c>
      <c r="B138" s="141" t="s">
        <v>146</v>
      </c>
      <c r="C138" s="142"/>
      <c r="D138" s="142"/>
      <c r="E138" s="142"/>
      <c r="F138" s="142"/>
      <c r="G138" s="143"/>
      <c r="H138" s="31">
        <f>I138/$G$155</f>
        <v>0.48734651091134146</v>
      </c>
      <c r="I138" s="98">
        <f>I32</f>
        <v>2505.0400000000004</v>
      </c>
    </row>
    <row r="139" spans="1:9" ht="15" customHeight="1">
      <c r="A139" s="102">
        <v>2</v>
      </c>
      <c r="B139" s="141" t="s">
        <v>147</v>
      </c>
      <c r="C139" s="142"/>
      <c r="D139" s="142"/>
      <c r="E139" s="142"/>
      <c r="F139" s="142"/>
      <c r="G139" s="143"/>
      <c r="H139" s="31">
        <f>I139/$G$155</f>
        <v>0.3619376137646655</v>
      </c>
      <c r="I139" s="98">
        <f>I43+I55+I62+I66</f>
        <v>1860.4179565984</v>
      </c>
    </row>
    <row r="140" spans="1:9" ht="15" customHeight="1">
      <c r="A140" s="102">
        <v>3</v>
      </c>
      <c r="B140" s="156" t="s">
        <v>148</v>
      </c>
      <c r="C140" s="156"/>
      <c r="D140" s="156"/>
      <c r="E140" s="156"/>
      <c r="F140" s="156"/>
      <c r="G140" s="156"/>
      <c r="H140" s="31">
        <f>I140/$G$155</f>
        <v>0.06421587532399306</v>
      </c>
      <c r="I140" s="98">
        <f>I74</f>
        <v>330.08</v>
      </c>
    </row>
    <row r="141" spans="1:10" s="38" customFormat="1" ht="15" customHeight="1">
      <c r="A141" s="194" t="s">
        <v>149</v>
      </c>
      <c r="B141" s="195"/>
      <c r="C141" s="195"/>
      <c r="D141" s="195"/>
      <c r="E141" s="195"/>
      <c r="F141" s="195"/>
      <c r="G141" s="196"/>
      <c r="H141" s="56">
        <f>H138+H139+H140</f>
        <v>0.9135000000000001</v>
      </c>
      <c r="I141" s="57">
        <f>I138+I139+I140</f>
        <v>4695.5379565984</v>
      </c>
      <c r="J141" s="78"/>
    </row>
    <row r="142" ht="4.5" customHeight="1"/>
    <row r="143" spans="1:9" ht="11.25">
      <c r="A143" s="137" t="s">
        <v>94</v>
      </c>
      <c r="B143" s="137"/>
      <c r="C143" s="137"/>
      <c r="D143" s="137"/>
      <c r="E143" s="137"/>
      <c r="F143" s="137"/>
      <c r="G143" s="137"/>
      <c r="H143" s="137"/>
      <c r="I143" s="137"/>
    </row>
    <row r="144" spans="1:9" ht="15" customHeight="1">
      <c r="A144" s="102">
        <v>1</v>
      </c>
      <c r="B144" s="141" t="s">
        <v>150</v>
      </c>
      <c r="C144" s="142"/>
      <c r="D144" s="142"/>
      <c r="E144" s="142"/>
      <c r="F144" s="142"/>
      <c r="G144" s="143"/>
      <c r="H144" s="31">
        <f>I144/$G$155</f>
        <v>0</v>
      </c>
      <c r="I144" s="32">
        <f>I94</f>
        <v>0</v>
      </c>
    </row>
    <row r="145" spans="1:9" ht="15" customHeight="1">
      <c r="A145" s="102">
        <v>2</v>
      </c>
      <c r="B145" s="141" t="s">
        <v>151</v>
      </c>
      <c r="C145" s="142"/>
      <c r="D145" s="142"/>
      <c r="E145" s="142"/>
      <c r="F145" s="142"/>
      <c r="G145" s="143"/>
      <c r="H145" s="31">
        <f>I145/$G$155</f>
        <v>0</v>
      </c>
      <c r="I145" s="32">
        <f>I104</f>
        <v>0</v>
      </c>
    </row>
    <row r="146" spans="1:9" ht="15" customHeight="1">
      <c r="A146" s="102">
        <v>3</v>
      </c>
      <c r="B146" s="141" t="s">
        <v>152</v>
      </c>
      <c r="C146" s="142"/>
      <c r="D146" s="142"/>
      <c r="E146" s="142"/>
      <c r="F146" s="142"/>
      <c r="G146" s="143"/>
      <c r="H146" s="31">
        <f>I146/$G$155</f>
        <v>0</v>
      </c>
      <c r="I146" s="32">
        <f>I108</f>
        <v>0</v>
      </c>
    </row>
    <row r="147" spans="1:9" ht="15" customHeight="1">
      <c r="A147" s="194" t="s">
        <v>153</v>
      </c>
      <c r="B147" s="195"/>
      <c r="C147" s="195"/>
      <c r="D147" s="195"/>
      <c r="E147" s="195"/>
      <c r="F147" s="195"/>
      <c r="G147" s="196"/>
      <c r="H147" s="56">
        <f>H144+H145+H146</f>
        <v>0</v>
      </c>
      <c r="I147" s="57">
        <f>I144+I145+I146</f>
        <v>0</v>
      </c>
    </row>
    <row r="148" ht="4.5" customHeight="1"/>
    <row r="149" spans="1:9" ht="11.25">
      <c r="A149" s="137" t="s">
        <v>122</v>
      </c>
      <c r="B149" s="137"/>
      <c r="C149" s="137"/>
      <c r="D149" s="137"/>
      <c r="E149" s="137"/>
      <c r="F149" s="137"/>
      <c r="G149" s="137"/>
      <c r="H149" s="137"/>
      <c r="I149" s="137"/>
    </row>
    <row r="150" spans="1:9" ht="15" customHeight="1">
      <c r="A150" s="102">
        <v>1</v>
      </c>
      <c r="B150" s="141" t="s">
        <v>154</v>
      </c>
      <c r="C150" s="142"/>
      <c r="D150" s="142"/>
      <c r="E150" s="142"/>
      <c r="F150" s="142"/>
      <c r="G150" s="143"/>
      <c r="H150" s="31">
        <f>I150/$G$155</f>
        <v>0.08650000000000001</v>
      </c>
      <c r="I150" s="32">
        <f>I123</f>
        <v>444.62401012124974</v>
      </c>
    </row>
    <row r="151" spans="1:11" ht="15" customHeight="1">
      <c r="A151" s="194" t="s">
        <v>155</v>
      </c>
      <c r="B151" s="195"/>
      <c r="C151" s="195"/>
      <c r="D151" s="195"/>
      <c r="E151" s="195"/>
      <c r="F151" s="195"/>
      <c r="G151" s="196"/>
      <c r="H151" s="56">
        <f>H150</f>
        <v>0.08650000000000001</v>
      </c>
      <c r="I151" s="57">
        <f>I123</f>
        <v>444.62401012124974</v>
      </c>
      <c r="K151" s="79"/>
    </row>
    <row r="152" ht="4.5" customHeight="1"/>
    <row r="153" spans="1:9" ht="11.25" customHeight="1">
      <c r="A153" s="204" t="s">
        <v>145</v>
      </c>
      <c r="B153" s="204"/>
      <c r="C153" s="204"/>
      <c r="D153" s="204"/>
      <c r="E153" s="204"/>
      <c r="F153" s="204"/>
      <c r="G153" s="204"/>
      <c r="H153" s="204"/>
      <c r="I153" s="204"/>
    </row>
    <row r="154" spans="1:9" ht="33.75">
      <c r="A154" s="205" t="s">
        <v>156</v>
      </c>
      <c r="B154" s="205"/>
      <c r="C154" s="205"/>
      <c r="D154" s="205"/>
      <c r="E154" s="205"/>
      <c r="F154" s="205"/>
      <c r="G154" s="100" t="s">
        <v>157</v>
      </c>
      <c r="H154" s="100" t="s">
        <v>158</v>
      </c>
      <c r="I154" s="100" t="s">
        <v>159</v>
      </c>
    </row>
    <row r="155" spans="1:9" ht="11.25" customHeight="1">
      <c r="A155" s="206" t="str">
        <f>D5</f>
        <v>Supervisor</v>
      </c>
      <c r="B155" s="207"/>
      <c r="C155" s="207"/>
      <c r="D155" s="207"/>
      <c r="E155" s="207"/>
      <c r="F155" s="208"/>
      <c r="G155" s="81">
        <f>I141+I147+I151</f>
        <v>5140.16196671965</v>
      </c>
      <c r="H155" s="100">
        <v>1</v>
      </c>
      <c r="I155" s="81">
        <f>G155*H155</f>
        <v>5140.16196671965</v>
      </c>
    </row>
    <row r="156" spans="1:9" ht="11.25">
      <c r="A156" s="206"/>
      <c r="B156" s="207"/>
      <c r="C156" s="207"/>
      <c r="D156" s="207"/>
      <c r="E156" s="207"/>
      <c r="F156" s="208"/>
      <c r="G156" s="100"/>
      <c r="H156" s="100"/>
      <c r="I156" s="81"/>
    </row>
    <row r="157" spans="1:10" s="38" customFormat="1" ht="12">
      <c r="A157" s="201" t="s">
        <v>160</v>
      </c>
      <c r="B157" s="202"/>
      <c r="C157" s="202"/>
      <c r="D157" s="202"/>
      <c r="E157" s="202"/>
      <c r="F157" s="202"/>
      <c r="G157" s="202"/>
      <c r="H157" s="203"/>
      <c r="I157" s="82">
        <f>I155+I156</f>
        <v>5140.16196671965</v>
      </c>
      <c r="J157" s="78"/>
    </row>
  </sheetData>
  <sheetProtection/>
  <mergeCells count="143">
    <mergeCell ref="A157:H157"/>
    <mergeCell ref="A11:F11"/>
    <mergeCell ref="B31:G31"/>
    <mergeCell ref="B150:G150"/>
    <mergeCell ref="A151:G151"/>
    <mergeCell ref="A153:I153"/>
    <mergeCell ref="A154:F154"/>
    <mergeCell ref="A155:F155"/>
    <mergeCell ref="A156:F156"/>
    <mergeCell ref="A143:I143"/>
    <mergeCell ref="B144:G144"/>
    <mergeCell ref="B145:G145"/>
    <mergeCell ref="B146:G146"/>
    <mergeCell ref="A147:G147"/>
    <mergeCell ref="A149:I149"/>
    <mergeCell ref="A136:I136"/>
    <mergeCell ref="A137:I137"/>
    <mergeCell ref="B138:G138"/>
    <mergeCell ref="B139:G139"/>
    <mergeCell ref="B140:G140"/>
    <mergeCell ref="A141:G141"/>
    <mergeCell ref="A131:B131"/>
    <mergeCell ref="H131:I131"/>
    <mergeCell ref="B132:E132"/>
    <mergeCell ref="H132:I132"/>
    <mergeCell ref="B133:I133"/>
    <mergeCell ref="A134:G134"/>
    <mergeCell ref="A128:B128"/>
    <mergeCell ref="D128:E128"/>
    <mergeCell ref="H128:I128"/>
    <mergeCell ref="A129:B129"/>
    <mergeCell ref="H129:I129"/>
    <mergeCell ref="A130:B130"/>
    <mergeCell ref="H130:I130"/>
    <mergeCell ref="A123:G123"/>
    <mergeCell ref="B124:I124"/>
    <mergeCell ref="B125:I125"/>
    <mergeCell ref="A126:I126"/>
    <mergeCell ref="A127:B127"/>
    <mergeCell ref="D127:E127"/>
    <mergeCell ref="H127:I127"/>
    <mergeCell ref="B117:G117"/>
    <mergeCell ref="B118:G118"/>
    <mergeCell ref="B119:G119"/>
    <mergeCell ref="B120:G120"/>
    <mergeCell ref="B121:G121"/>
    <mergeCell ref="B122:G122"/>
    <mergeCell ref="A108:G108"/>
    <mergeCell ref="A110:E110"/>
    <mergeCell ref="A111:B111"/>
    <mergeCell ref="A112:B112"/>
    <mergeCell ref="A114:G114"/>
    <mergeCell ref="A116:I116"/>
    <mergeCell ref="B101:G101"/>
    <mergeCell ref="B102:G102"/>
    <mergeCell ref="B103:G103"/>
    <mergeCell ref="A104:G104"/>
    <mergeCell ref="B106:G106"/>
    <mergeCell ref="B107:G107"/>
    <mergeCell ref="A94:G94"/>
    <mergeCell ref="B95:I95"/>
    <mergeCell ref="A97:E97"/>
    <mergeCell ref="A98:B98"/>
    <mergeCell ref="A99:B99"/>
    <mergeCell ref="B100:I100"/>
    <mergeCell ref="B88:G88"/>
    <mergeCell ref="B89:G89"/>
    <mergeCell ref="B90:G90"/>
    <mergeCell ref="B91:G91"/>
    <mergeCell ref="B92:G92"/>
    <mergeCell ref="B93:G93"/>
    <mergeCell ref="A80:I80"/>
    <mergeCell ref="A81:B81"/>
    <mergeCell ref="A82:B82"/>
    <mergeCell ref="A84:G84"/>
    <mergeCell ref="A86:I86"/>
    <mergeCell ref="B87:G87"/>
    <mergeCell ref="B72:G72"/>
    <mergeCell ref="B73:G73"/>
    <mergeCell ref="A74:G74"/>
    <mergeCell ref="A76:I76"/>
    <mergeCell ref="A77:B77"/>
    <mergeCell ref="A78:B78"/>
    <mergeCell ref="B64:G64"/>
    <mergeCell ref="B65:G65"/>
    <mergeCell ref="A66:G66"/>
    <mergeCell ref="A68:G68"/>
    <mergeCell ref="B70:G70"/>
    <mergeCell ref="B71:G71"/>
    <mergeCell ref="B57:I57"/>
    <mergeCell ref="B58:G58"/>
    <mergeCell ref="B59:G59"/>
    <mergeCell ref="B60:G60"/>
    <mergeCell ref="B61:G61"/>
    <mergeCell ref="A62:G62"/>
    <mergeCell ref="B51:G51"/>
    <mergeCell ref="B52:G52"/>
    <mergeCell ref="B53:G53"/>
    <mergeCell ref="B54:G54"/>
    <mergeCell ref="A55:G55"/>
    <mergeCell ref="B56:I56"/>
    <mergeCell ref="A45:I45"/>
    <mergeCell ref="B46:G46"/>
    <mergeCell ref="B47:G47"/>
    <mergeCell ref="B48:G48"/>
    <mergeCell ref="B49:G49"/>
    <mergeCell ref="B50:G50"/>
    <mergeCell ref="B39:G39"/>
    <mergeCell ref="B40:G40"/>
    <mergeCell ref="B41:G41"/>
    <mergeCell ref="B42:G42"/>
    <mergeCell ref="A43:G43"/>
    <mergeCell ref="A44:I44"/>
    <mergeCell ref="A32:G32"/>
    <mergeCell ref="B34:G34"/>
    <mergeCell ref="B35:G35"/>
    <mergeCell ref="B36:G36"/>
    <mergeCell ref="B37:G37"/>
    <mergeCell ref="B38:G38"/>
    <mergeCell ref="B26:G26"/>
    <mergeCell ref="B27:G27"/>
    <mergeCell ref="A28:A29"/>
    <mergeCell ref="B28:G28"/>
    <mergeCell ref="B29:G29"/>
    <mergeCell ref="B30:G30"/>
    <mergeCell ref="A17:F20"/>
    <mergeCell ref="G17:G20"/>
    <mergeCell ref="A21:F21"/>
    <mergeCell ref="A23:I23"/>
    <mergeCell ref="B24:G24"/>
    <mergeCell ref="B25:G25"/>
    <mergeCell ref="G6:G9"/>
    <mergeCell ref="D8:F8"/>
    <mergeCell ref="A10:F10"/>
    <mergeCell ref="A12:F12"/>
    <mergeCell ref="A13:F16"/>
    <mergeCell ref="G13:G16"/>
    <mergeCell ref="A1:I1"/>
    <mergeCell ref="A2:B2"/>
    <mergeCell ref="C2:D2"/>
    <mergeCell ref="E2:I2"/>
    <mergeCell ref="A3:B3"/>
    <mergeCell ref="G5:H5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80" r:id="rId3"/>
  <rowBreaks count="2" manualBreakCount="2">
    <brk id="57" max="8" man="1"/>
    <brk id="109" max="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1.8515625" style="0" customWidth="1"/>
    <col min="2" max="2" width="30.7109375" style="0" customWidth="1"/>
    <col min="3" max="3" width="16.28125" style="0" customWidth="1"/>
    <col min="4" max="4" width="10.57421875" style="0" customWidth="1"/>
    <col min="5" max="5" width="16.28125" style="0" customWidth="1"/>
  </cols>
  <sheetData>
    <row r="1" ht="15.75" thickBot="1"/>
    <row r="2" spans="2:5" ht="15.75">
      <c r="B2" s="209" t="s">
        <v>172</v>
      </c>
      <c r="C2" s="210"/>
      <c r="D2" s="210"/>
      <c r="E2" s="211"/>
    </row>
    <row r="3" spans="2:5" ht="15">
      <c r="B3" s="111" t="s">
        <v>162</v>
      </c>
      <c r="C3" s="84" t="s">
        <v>81</v>
      </c>
      <c r="D3" s="84" t="s">
        <v>163</v>
      </c>
      <c r="E3" s="112" t="s">
        <v>164</v>
      </c>
    </row>
    <row r="4" spans="2:5" ht="15">
      <c r="B4" s="117" t="s">
        <v>175</v>
      </c>
      <c r="C4" s="118">
        <f>'Auxiliar de Serviços Gerais'!I155</f>
        <v>3335.4981370395194</v>
      </c>
      <c r="D4" s="83">
        <v>2</v>
      </c>
      <c r="E4" s="119">
        <f>C4*D4</f>
        <v>6670.996274079039</v>
      </c>
    </row>
    <row r="5" spans="2:5" ht="15">
      <c r="B5" s="117" t="s">
        <v>176</v>
      </c>
      <c r="C5" s="118">
        <f>'Eletricista e Hidráulico'!I155</f>
        <v>4171.479506124576</v>
      </c>
      <c r="D5" s="83">
        <v>1</v>
      </c>
      <c r="E5" s="119">
        <f aca="true" t="shared" si="0" ref="E5:E11">C5*D5</f>
        <v>4171.479506124576</v>
      </c>
    </row>
    <row r="6" spans="2:5" ht="15">
      <c r="B6" s="117" t="s">
        <v>166</v>
      </c>
      <c r="C6" s="118">
        <f>'Eletricista e Hidráulico'!I155</f>
        <v>4171.479506124576</v>
      </c>
      <c r="D6" s="83">
        <v>2</v>
      </c>
      <c r="E6" s="119">
        <f t="shared" si="0"/>
        <v>8342.959012249152</v>
      </c>
    </row>
    <row r="7" spans="2:5" ht="15">
      <c r="B7" s="117" t="s">
        <v>174</v>
      </c>
      <c r="C7" s="118">
        <f>'Marc. Pedr. Pint. e Ser.'!I155</f>
        <v>4163.274793083307</v>
      </c>
      <c r="D7" s="83">
        <v>1</v>
      </c>
      <c r="E7" s="119">
        <f t="shared" si="0"/>
        <v>4163.274793083307</v>
      </c>
    </row>
    <row r="8" spans="2:7" ht="15">
      <c r="B8" s="117" t="s">
        <v>165</v>
      </c>
      <c r="C8" s="118">
        <f>'Marc. Pedr. Pint. e Ser.'!I155</f>
        <v>4163.274793083307</v>
      </c>
      <c r="D8" s="83">
        <v>2</v>
      </c>
      <c r="E8" s="119">
        <f t="shared" si="0"/>
        <v>8326.549586166613</v>
      </c>
      <c r="G8" s="99"/>
    </row>
    <row r="9" spans="2:5" ht="15">
      <c r="B9" s="117" t="s">
        <v>177</v>
      </c>
      <c r="C9" s="118">
        <f>'Marc. Pedr. Pint. e Ser.'!I155</f>
        <v>4163.274793083307</v>
      </c>
      <c r="D9" s="83">
        <v>1</v>
      </c>
      <c r="E9" s="119">
        <f t="shared" si="0"/>
        <v>4163.274793083307</v>
      </c>
    </row>
    <row r="10" spans="2:7" ht="15">
      <c r="B10" s="121" t="s">
        <v>186</v>
      </c>
      <c r="C10" s="118">
        <f>'Marc. Pedr. Pint. e Ser.'!I155</f>
        <v>4163.274793083307</v>
      </c>
      <c r="D10" s="83">
        <v>1</v>
      </c>
      <c r="E10" s="119">
        <f t="shared" si="0"/>
        <v>4163.274793083307</v>
      </c>
      <c r="G10" s="99"/>
    </row>
    <row r="11" spans="2:5" ht="15">
      <c r="B11" s="117" t="s">
        <v>173</v>
      </c>
      <c r="C11" s="118">
        <f>Supervidor!I157</f>
        <v>5140.16196671965</v>
      </c>
      <c r="D11" s="83">
        <v>1</v>
      </c>
      <c r="E11" s="119">
        <f t="shared" si="0"/>
        <v>5140.16196671965</v>
      </c>
    </row>
    <row r="12" spans="2:5" ht="16.5" thickBot="1">
      <c r="B12" s="113" t="s">
        <v>143</v>
      </c>
      <c r="C12" s="115" t="s">
        <v>167</v>
      </c>
      <c r="D12" s="114">
        <f>SUM(D4:D11)</f>
        <v>11</v>
      </c>
      <c r="E12" s="116">
        <f>SUM(E4:E11)</f>
        <v>45141.97072458895</v>
      </c>
    </row>
  </sheetData>
  <sheetProtection/>
  <mergeCells count="1">
    <mergeCell ref="B2:E2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JULIANO DOS SANTOS GREVE</dc:creator>
  <cp:keywords/>
  <dc:description/>
  <cp:lastModifiedBy>douglas-oliveira</cp:lastModifiedBy>
  <cp:lastPrinted>2018-05-22T18:13:58Z</cp:lastPrinted>
  <dcterms:created xsi:type="dcterms:W3CDTF">2018-03-09T12:12:02Z</dcterms:created>
  <dcterms:modified xsi:type="dcterms:W3CDTF">2018-06-13T16:24:10Z</dcterms:modified>
  <cp:category/>
  <cp:version/>
  <cp:contentType/>
  <cp:contentStatus/>
</cp:coreProperties>
</file>