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8" activeTab="0"/>
  </bookViews>
  <sheets>
    <sheet name="Eletricista" sheetId="1" r:id="rId1"/>
    <sheet name="Técnico em telefonia" sheetId="2" r:id="rId2"/>
    <sheet name="Carregador_Montador" sheetId="3" r:id="rId3"/>
    <sheet name="Resumo" sheetId="4" r:id="rId4"/>
  </sheets>
  <externalReferences>
    <externalReference r:id="rId7"/>
  </externalReferences>
  <definedNames>
    <definedName name="_xlnm.Print_Area" localSheetId="2">'Carregador_Montador'!$A$1:$I$156</definedName>
    <definedName name="_xlnm.Print_Area" localSheetId="0">'Eletricista'!$A$1:$I$155</definedName>
    <definedName name="_xlnm.Print_Area" localSheetId="1">'Técnico em telefonia'!$A$1:$I$155</definedName>
    <definedName name="ecwece4c" localSheetId="1">#REF!</definedName>
    <definedName name="ecwece4c">#REF!</definedName>
    <definedName name="MONA1" localSheetId="0">#REF!</definedName>
    <definedName name="MONA1" localSheetId="1">#REF!</definedName>
    <definedName name="MONA1">#REF!</definedName>
    <definedName name="MONA2" localSheetId="1">#REF!</definedName>
    <definedName name="MONA2">#REF!</definedName>
    <definedName name="MONA3">'[1]HIDRAULICO'!$I$138</definedName>
    <definedName name="MONA4">'[1]SERVENTE (AUX PRODUCAO)'!$I$138</definedName>
    <definedName name="MONA5" localSheetId="0">#REF!</definedName>
    <definedName name="MONA5" localSheetId="1">#REF!</definedName>
    <definedName name="MONA5">#REF!</definedName>
    <definedName name="MONA6" localSheetId="0">#REF!</definedName>
    <definedName name="MONA6" localSheetId="1">#REF!</definedName>
    <definedName name="MONA6">#REF!</definedName>
    <definedName name="MONA7" localSheetId="0">#REF!</definedName>
    <definedName name="MONA7" localSheetId="1">#REF!</definedName>
    <definedName name="MONA7">#REF!</definedName>
    <definedName name="MONA8">'[1]MECANICO_REFRIGERACAO'!$I$138</definedName>
    <definedName name="MONB1" localSheetId="0">#REF!</definedName>
    <definedName name="MONB1" localSheetId="1">#REF!</definedName>
    <definedName name="MONB1">#REF!</definedName>
    <definedName name="MONB2" localSheetId="1">#REF!</definedName>
    <definedName name="MONB2">#REF!</definedName>
    <definedName name="MONB3">'[1]HIDRAULICO'!$I$144</definedName>
    <definedName name="MONB4">'[1]SERVENTE (AUX PRODUCAO)'!$I$144</definedName>
    <definedName name="MONB5" localSheetId="0">#REF!</definedName>
    <definedName name="MONB5" localSheetId="1">#REF!</definedName>
    <definedName name="MONB5">#REF!</definedName>
    <definedName name="MONB6" localSheetId="0">#REF!</definedName>
    <definedName name="MONB6" localSheetId="1">#REF!</definedName>
    <definedName name="MONB6">#REF!</definedName>
    <definedName name="MONB7" localSheetId="0">#REF!</definedName>
    <definedName name="MONB7" localSheetId="1">#REF!</definedName>
    <definedName name="MONB7">#REF!</definedName>
    <definedName name="MONB8">'[1]MECANICO_REFRIGERACAO'!$I$144</definedName>
    <definedName name="MONC1" localSheetId="0">#REF!</definedName>
    <definedName name="MONC1" localSheetId="1">#REF!</definedName>
    <definedName name="MONC1">#REF!</definedName>
    <definedName name="MONC2" localSheetId="1">#REF!</definedName>
    <definedName name="MONC2">#REF!</definedName>
    <definedName name="MONC3">'[1]HIDRAULICO'!$I$148</definedName>
    <definedName name="MONC4">'[1]SERVENTE (AUX PRODUCAO)'!$I$148</definedName>
    <definedName name="MONC5" localSheetId="0">#REF!</definedName>
    <definedName name="MONC5" localSheetId="1">#REF!</definedName>
    <definedName name="MONC5">#REF!</definedName>
    <definedName name="MONC6" localSheetId="0">#REF!</definedName>
    <definedName name="MONC6" localSheetId="1">#REF!</definedName>
    <definedName name="MONC6">#REF!</definedName>
    <definedName name="MONC7" localSheetId="0">#REF!</definedName>
    <definedName name="MONC7" localSheetId="1">#REF!</definedName>
    <definedName name="MONC7">#REF!</definedName>
    <definedName name="MONC8">'[1]MECANICO_REFRIGERACAO'!$I$148</definedName>
    <definedName name="MONTANTEA">#REF!</definedName>
    <definedName name="MONTANTEA2" localSheetId="1">#REF!</definedName>
    <definedName name="MONTANTEA2">#REF!</definedName>
    <definedName name="MONTANTEB">#REF!</definedName>
    <definedName name="MONTANTEB2" localSheetId="1">#REF!</definedName>
    <definedName name="MONTANTEB2">#REF!</definedName>
    <definedName name="MONTANTEC">#REF!</definedName>
    <definedName name="MONTANTEC2" localSheetId="1">#REF!</definedName>
    <definedName name="MONTANTEC2">#REF!</definedName>
    <definedName name="ok" localSheetId="1">#REF!</definedName>
    <definedName name="ok">#REF!</definedName>
    <definedName name="REMUNERACAO1" localSheetId="0">#REF!</definedName>
    <definedName name="REMUNERACAO1" localSheetId="1">#REF!</definedName>
    <definedName name="REMUNERACAO1">#REF!</definedName>
    <definedName name="REMUNERACAO2" localSheetId="1">#REF!</definedName>
    <definedName name="REMUNERACAO2">#REF!</definedName>
    <definedName name="REMUNERACAO3">'[1]HIDRAULICO'!$I$30</definedName>
    <definedName name="REMUNERACAO4">'[1]SERVENTE (AUX PRODUCAO)'!$I$30</definedName>
    <definedName name="REMUNERACAO5" localSheetId="0">#REF!</definedName>
    <definedName name="REMUNERACAO5" localSheetId="1">#REF!</definedName>
    <definedName name="REMUNERACAO5">#REF!</definedName>
    <definedName name="REMUNERACAO6" localSheetId="0">#REF!</definedName>
    <definedName name="REMUNERACAO6" localSheetId="1">#REF!</definedName>
    <definedName name="REMUNERACAO6">#REF!</definedName>
    <definedName name="REMUNERACAO7" localSheetId="0">#REF!</definedName>
    <definedName name="REMUNERACAO7" localSheetId="1">#REF!</definedName>
    <definedName name="REMUNERACAO7">#REF!</definedName>
    <definedName name="REMUNERACAO8">'[1]MECANICO_REFRIGERACAO'!$I$30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</authors>
  <commentList>
    <comment ref="I16" authorId="0">
      <text>
        <r>
          <rPr>
            <b/>
            <sz val="9"/>
            <rFont val="Segoe UI"/>
            <family val="2"/>
          </rPr>
          <t>Valor bruto correspondente a um líquido diário de R$ 17,76 conforme CCT.</t>
        </r>
        <r>
          <rPr>
            <sz val="9"/>
            <rFont val="Segoe UI"/>
            <family val="2"/>
          </rPr>
          <t xml:space="preserve">
</t>
        </r>
      </text>
    </comment>
    <comment ref="I71" authorId="0">
      <text>
        <r>
          <rPr>
            <sz val="9"/>
            <rFont val="Segoe UI"/>
            <family val="0"/>
          </rPr>
          <t xml:space="preserve">Valor mensal correspondente ao auxílio rancho anual de R$ 81,12.
</t>
        </r>
      </text>
    </commen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JULIANO DOS SANTOS GREVE</author>
  </authors>
  <commentList>
    <comment ref="I11" authorId="0">
      <text>
        <r>
          <rPr>
            <b/>
            <sz val="8"/>
            <rFont val="Segoe UI"/>
            <family val="2"/>
          </rPr>
          <t>Art. 21 Caput da Lei Complementar 7 de 1973.</t>
        </r>
        <r>
          <rPr>
            <sz val="8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<sst xmlns="http://schemas.openxmlformats.org/spreadsheetml/2006/main" count="689" uniqueCount="204">
  <si>
    <t>PROCESSO:</t>
  </si>
  <si>
    <t>LICITAÇÃO/EDITAL</t>
  </si>
  <si>
    <t>ABERTURA:</t>
  </si>
  <si>
    <t>Quantidade de HORAS/MÊS</t>
  </si>
  <si>
    <t>Regime de trabalho:</t>
  </si>
  <si>
    <t>Médio</t>
  </si>
  <si>
    <t>SINDICATO/ENTIDADE DE CLASSE</t>
  </si>
  <si>
    <t>SINDASSEIO</t>
  </si>
  <si>
    <t>Nº Empregado</t>
  </si>
  <si>
    <t>Origem do salário</t>
  </si>
  <si>
    <t>Máximo</t>
  </si>
  <si>
    <t>Outras observações:</t>
  </si>
  <si>
    <t>Porto Alegre</t>
  </si>
  <si>
    <t>Salário Normativo CCT</t>
  </si>
  <si>
    <t>SEEAC
SINDASSEIO</t>
  </si>
  <si>
    <t>ISSQN</t>
  </si>
  <si>
    <t>Alíquota</t>
  </si>
  <si>
    <t>Tarifa Transporte - Cláusula 21ª</t>
  </si>
  <si>
    <t>CCT</t>
  </si>
  <si>
    <t>Vr. Unitário</t>
  </si>
  <si>
    <t>Dias</t>
  </si>
  <si>
    <t>VT p/dia</t>
  </si>
  <si>
    <t>Desconto</t>
  </si>
  <si>
    <t>VA p/dia</t>
  </si>
  <si>
    <t xml:space="preserve">Plano Benefício Social Familiar - Cláusula 22ª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</si>
  <si>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</si>
  <si>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</si>
  <si>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</si>
  <si>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</si>
  <si>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</si>
  <si>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</si>
  <si>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</si>
  <si>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</si>
  <si>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</si>
  <si>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</si>
  <si>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</si>
  <si>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</si>
  <si>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</si>
  <si>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</si>
  <si>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</si>
  <si>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</si>
  <si>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</si>
  <si>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</si>
  <si>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</si>
  <si>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</si>
  <si>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</si>
  <si>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</si>
  <si>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</si>
  <si>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</si>
  <si>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</si>
  <si>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</si>
  <si>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</si>
  <si>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</si>
  <si>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</si>
  <si>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</si>
  <si>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</si>
  <si>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</si>
  <si>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</si>
  <si>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</si>
  <si>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</si>
  <si>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</si>
  <si>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</si>
  <si>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</si>
  <si>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</si>
  <si>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Vale-Transporte- Cláusula 21ª CCT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</si>
  <si>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</si>
  <si>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</si>
  <si>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</si>
  <si>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</si>
  <si>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</si>
  <si>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</si>
  <si>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</si>
  <si>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</si>
  <si>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</si>
  <si>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</si>
  <si>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Dias por mês</t>
  </si>
  <si>
    <t>TOTAL DO MONTANTE A (I + II + III+ IV + V +VI)</t>
  </si>
  <si>
    <t>MONTANTE B</t>
  </si>
  <si>
    <t>Despesas Diretas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</si>
  <si>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</si>
  <si>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</si>
  <si>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</si>
  <si>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</si>
  <si>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</si>
  <si>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</si>
  <si>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</si>
  <si>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</si>
  <si>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</si>
  <si>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</si>
  <si>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</si>
  <si>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</si>
  <si>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</si>
  <si>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</si>
  <si>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</si>
  <si>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</si>
  <si>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</si>
  <si>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</si>
  <si>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</si>
  <si>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</si>
  <si>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</si>
  <si>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</si>
  <si>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</si>
  <si>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</si>
  <si>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t>PIS</t>
  </si>
  <si>
    <t>COFINS</t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</si>
  <si>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</si>
  <si>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</si>
  <si>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</si>
  <si>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</si>
  <si>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</si>
  <si>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</si>
  <si>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</si>
  <si>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</si>
  <si>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</si>
  <si>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</si>
  <si>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</si>
  <si>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</si>
  <si>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</si>
  <si>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</si>
  <si>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</si>
  <si>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</si>
  <si>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</si>
  <si>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</si>
  <si>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</si>
  <si>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</si>
  <si>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</si>
  <si>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</si>
  <si>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</si>
  <si>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</si>
  <si>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</si>
  <si>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</si>
  <si>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</si>
  <si>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</si>
  <si>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</si>
  <si>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</si>
  <si>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</si>
  <si>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</si>
  <si>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</si>
  <si>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</si>
  <si>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</si>
  <si>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</si>
  <si>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r>
      <t xml:space="preserve">REGIME DE TRIBUTAÇÃO: </t>
    </r>
    <r>
      <rPr>
        <b/>
        <sz val="14"/>
        <color indexed="10"/>
        <rFont val="Calibri"/>
        <family val="2"/>
      </rPr>
      <t>LUCRO REAL</t>
    </r>
  </si>
  <si>
    <t>Auxílio Alimentação - Cláusula 19º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</si>
  <si>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</si>
  <si>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</si>
  <si>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</si>
  <si>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</si>
  <si>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</si>
  <si>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</si>
  <si>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</si>
  <si>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</si>
  <si>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</si>
  <si>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</si>
  <si>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</si>
  <si>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</si>
  <si>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Outros - Plano de Benefício Social Familiar - Cláusula 22ª CCT</t>
  </si>
  <si>
    <t>MEMÓRIA DE CÁLCULO DO VALE ALIMENTAÇÃO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</si>
  <si>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</si>
  <si>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</si>
  <si>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</si>
  <si>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</si>
  <si>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</si>
  <si>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</si>
  <si>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INSALUBRIDADE - Cláusula 18ª</t>
  </si>
  <si>
    <r>
      <t xml:space="preserve">Adicional Insalubridade 20% </t>
    </r>
    <r>
      <rPr>
        <b/>
        <sz val="5"/>
        <color indexed="8"/>
        <rFont val="Calibri"/>
        <family val="2"/>
      </rPr>
      <t>(Ver súmula 228 e 139 TST) Cláusula 18ª CCT SINDASSEIO-RS Alínea A ou B</t>
    </r>
  </si>
  <si>
    <r>
      <t xml:space="preserve">Adicional Insalubridade 40% </t>
    </r>
    <r>
      <rPr>
        <b/>
        <sz val="5"/>
        <color indexed="8"/>
        <rFont val="Calibri"/>
        <family val="2"/>
      </rPr>
      <t>(Ver súmula 228 e 139 TST) Cláusula 18ª CCT SINDASSEIO-RS Alínea C</t>
    </r>
  </si>
  <si>
    <t>Função</t>
  </si>
  <si>
    <t>Postos</t>
  </si>
  <si>
    <t>Total</t>
  </si>
  <si>
    <t>-</t>
  </si>
  <si>
    <t>Segunda a Sexta - 40 horas semanais</t>
  </si>
  <si>
    <t>Auxílio alimentação Cláusula 19ª  CCT</t>
  </si>
  <si>
    <t>Valor mensal</t>
  </si>
  <si>
    <t xml:space="preserve">INSALUBRIDADE </t>
  </si>
  <si>
    <t>Meses</t>
  </si>
  <si>
    <t>Quantidade</t>
  </si>
  <si>
    <t>Outros</t>
  </si>
  <si>
    <t>Valor Mensal</t>
  </si>
  <si>
    <t>Número de meses</t>
  </si>
  <si>
    <t>Quantidade por Mês</t>
  </si>
  <si>
    <t>Auxílio Alimentação Cláusula 11ª  CCT</t>
  </si>
  <si>
    <t>Vale-Transporte- Cláusula 36ª CCT</t>
  </si>
  <si>
    <t>Auxílio Alimentação - Cláusula 22º</t>
  </si>
  <si>
    <t>Auxílio Rancho - Cláusula 21 (R$ 81,12 por ano)</t>
  </si>
  <si>
    <t>SINDATRS</t>
  </si>
  <si>
    <t xml:space="preserve">Tarifa Transporte </t>
  </si>
  <si>
    <t>CCT MTE RS002648/2017</t>
  </si>
  <si>
    <t>Vale-Transporte</t>
  </si>
  <si>
    <t>Quadro Resumo</t>
  </si>
  <si>
    <t>Custo Unitário</t>
  </si>
  <si>
    <t>Custo Total</t>
  </si>
  <si>
    <t>Eletricista</t>
  </si>
  <si>
    <t>Técnico em Telefonia</t>
  </si>
  <si>
    <t>Montador/Carregador</t>
  </si>
  <si>
    <t>17/1900-0077971-1</t>
  </si>
  <si>
    <t>Auxílio alimentação Cláusula 22ª CCT</t>
  </si>
  <si>
    <t>Categoria/Posto de Trabalho</t>
  </si>
  <si>
    <t>Carregador/Montador (Auxiliar de Manutenção)</t>
  </si>
  <si>
    <t>SINDUSCON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</si>
  <si>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</si>
  <si>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CCT MTE RS000012/2018</t>
  </si>
  <si>
    <t>CCT MTE RS002110/2017</t>
  </si>
  <si>
    <t>Tarifa Transporte - Cláusula 34ª</t>
  </si>
  <si>
    <t>Auxílio Alimentação - Cláusula 15º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</si>
</sst>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00000&quot;-&quot;0000&quot;/&quot;00&quot;.&quot;0"/>
    <numFmt numFmtId="166" formatCode="0.0%"/>
    <numFmt numFmtId="167" formatCode="&quot;R$&quot;\ #,##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vertAlign val="superscript"/>
      <sz val="8"/>
      <color indexed="8"/>
      <name val="Calibri"/>
      <family val="2"/>
    </font>
    <font>
      <b/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name val="Segoe UI"/>
      <family val="2"/>
    </font>
    <font>
      <b/>
      <u val="single"/>
      <sz val="10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u val="single"/>
      <sz val="11"/>
      <color indexed="30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7"/>
      <color indexed="8"/>
      <name val="Calibri"/>
      <family val="2"/>
    </font>
    <font>
      <b/>
      <sz val="10"/>
      <color indexed="8"/>
      <name val="Calibri"/>
      <family val="2"/>
    </font>
    <font>
      <i/>
      <sz val="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164" fontId="61" fillId="0" borderId="0" xfId="0" applyNumberFormat="1" applyFont="1" applyAlignment="1">
      <alignment horizontal="center" vertical="center" wrapText="1"/>
    </xf>
    <xf numFmtId="0" fontId="50" fillId="0" borderId="0" xfId="44" applyFill="1" applyAlignment="1" applyProtection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NumberFormat="1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7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34" borderId="15" xfId="0" applyFont="1" applyFill="1" applyBorder="1" applyAlignment="1">
      <alignment horizontal="center" vertical="center" wrapText="1"/>
    </xf>
    <xf numFmtId="9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vertical="center"/>
    </xf>
    <xf numFmtId="1" fontId="61" fillId="34" borderId="15" xfId="0" applyNumberFormat="1" applyFont="1" applyFill="1" applyBorder="1" applyAlignment="1">
      <alignment horizontal="center" vertical="center" wrapText="1"/>
    </xf>
    <xf numFmtId="4" fontId="61" fillId="34" borderId="15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66" fontId="61" fillId="34" borderId="15" xfId="0" applyNumberFormat="1" applyFont="1" applyFill="1" applyBorder="1" applyAlignment="1">
      <alignment horizontal="center" vertical="center" wrapText="1"/>
    </xf>
    <xf numFmtId="2" fontId="61" fillId="34" borderId="15" xfId="0" applyNumberFormat="1" applyFont="1" applyFill="1" applyBorder="1" applyAlignment="1">
      <alignment horizontal="center" vertical="center" wrapText="1"/>
    </xf>
    <xf numFmtId="10" fontId="61" fillId="34" borderId="15" xfId="0" applyNumberFormat="1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2" fontId="61" fillId="34" borderId="18" xfId="0" applyNumberFormat="1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4" fontId="61" fillId="0" borderId="15" xfId="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4" fontId="64" fillId="0" borderId="15" xfId="0" applyNumberFormat="1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 wrapText="1"/>
    </xf>
    <xf numFmtId="164" fontId="64" fillId="34" borderId="15" xfId="0" applyNumberFormat="1" applyFont="1" applyFill="1" applyBorder="1" applyAlignment="1">
      <alignment horizontal="center" vertical="center" wrapText="1"/>
    </xf>
    <xf numFmtId="4" fontId="64" fillId="34" borderId="15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164" fontId="64" fillId="0" borderId="0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9" fontId="61" fillId="0" borderId="15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9" fontId="6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1" fontId="61" fillId="0" borderId="15" xfId="0" applyNumberFormat="1" applyFont="1" applyBorder="1" applyAlignment="1">
      <alignment horizontal="center" vertical="center" wrapText="1"/>
    </xf>
    <xf numFmtId="164" fontId="64" fillId="13" borderId="15" xfId="0" applyNumberFormat="1" applyFont="1" applyFill="1" applyBorder="1" applyAlignment="1">
      <alignment horizontal="center" vertical="center" wrapText="1"/>
    </xf>
    <xf numFmtId="4" fontId="64" fillId="13" borderId="15" xfId="0" applyNumberFormat="1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164" fontId="64" fillId="33" borderId="0" xfId="0" applyNumberFormat="1" applyFont="1" applyFill="1" applyBorder="1" applyAlignment="1">
      <alignment horizontal="center" vertical="center" wrapText="1"/>
    </xf>
    <xf numFmtId="4" fontId="64" fillId="33" borderId="0" xfId="0" applyNumberFormat="1" applyFont="1" applyFill="1" applyBorder="1" applyAlignment="1">
      <alignment horizontal="center" vertical="center" wrapText="1"/>
    </xf>
    <xf numFmtId="2" fontId="61" fillId="33" borderId="0" xfId="0" applyNumberFormat="1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4" fontId="64" fillId="35" borderId="15" xfId="0" applyNumberFormat="1" applyFont="1" applyFill="1" applyBorder="1" applyAlignment="1">
      <alignment horizontal="center" vertical="center" wrapText="1"/>
    </xf>
    <xf numFmtId="9" fontId="62" fillId="25" borderId="15" xfId="0" applyNumberFormat="1" applyFont="1" applyFill="1" applyBorder="1" applyAlignment="1" quotePrefix="1">
      <alignment horizontal="center" vertical="center" wrapText="1"/>
    </xf>
    <xf numFmtId="2" fontId="62" fillId="35" borderId="15" xfId="0" applyNumberFormat="1" applyFont="1" applyFill="1" applyBorder="1" applyAlignment="1" quotePrefix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2" fontId="67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10" fontId="67" fillId="33" borderId="15" xfId="0" applyNumberFormat="1" applyFont="1" applyFill="1" applyBorder="1" applyAlignment="1">
      <alignment horizontal="center" vertical="center" wrapText="1"/>
    </xf>
    <xf numFmtId="164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10" fontId="61" fillId="35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9" fontId="61" fillId="35" borderId="15" xfId="0" applyNumberFormat="1" applyFont="1" applyFill="1" applyBorder="1" applyAlignment="1">
      <alignment horizontal="center" vertical="center" wrapText="1"/>
    </xf>
    <xf numFmtId="49" fontId="64" fillId="35" borderId="15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 quotePrefix="1">
      <alignment horizontal="center" vertical="center" wrapText="1"/>
    </xf>
    <xf numFmtId="10" fontId="62" fillId="35" borderId="15" xfId="0" applyNumberFormat="1" applyFont="1" applyFill="1" applyBorder="1" applyAlignment="1">
      <alignment horizontal="center" vertical="center" wrapText="1"/>
    </xf>
    <xf numFmtId="0" fontId="69" fillId="0" borderId="0" xfId="0" applyFont="1" applyAlignment="1" quotePrefix="1">
      <alignment horizontal="center" vertical="center" wrapText="1"/>
    </xf>
    <xf numFmtId="4" fontId="62" fillId="0" borderId="15" xfId="0" applyNumberFormat="1" applyFont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4" fontId="61" fillId="10" borderId="15" xfId="0" applyNumberFormat="1" applyFont="1" applyFill="1" applyBorder="1" applyAlignment="1">
      <alignment horizontal="center" vertical="center" wrapText="1"/>
    </xf>
    <xf numFmtId="4" fontId="64" fillId="10" borderId="15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/>
    </xf>
    <xf numFmtId="44" fontId="70" fillId="0" borderId="20" xfId="0" applyNumberFormat="1" applyFont="1" applyFill="1" applyBorder="1" applyAlignment="1">
      <alignment horizontal="right" vertical="top"/>
    </xf>
    <xf numFmtId="0" fontId="71" fillId="2" borderId="15" xfId="0" applyFont="1" applyFill="1" applyBorder="1" applyAlignment="1">
      <alignment horizontal="center" vertical="center"/>
    </xf>
    <xf numFmtId="0" fontId="71" fillId="2" borderId="19" xfId="0" applyFont="1" applyFill="1" applyBorder="1" applyAlignment="1">
      <alignment horizontal="center" vertical="center"/>
    </xf>
    <xf numFmtId="0" fontId="71" fillId="2" borderId="20" xfId="0" applyFont="1" applyFill="1" applyBorder="1" applyAlignment="1">
      <alignment horizontal="center" vertical="center"/>
    </xf>
    <xf numFmtId="0" fontId="71" fillId="2" borderId="21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top"/>
    </xf>
    <xf numFmtId="44" fontId="71" fillId="2" borderId="23" xfId="0" applyNumberFormat="1" applyFont="1" applyFill="1" applyBorder="1" applyAlignment="1">
      <alignment horizontal="right" vertical="top"/>
    </xf>
    <xf numFmtId="0" fontId="61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2" fontId="61" fillId="0" borderId="15" xfId="0" applyNumberFormat="1" applyFont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2" fontId="61" fillId="34" borderId="24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70" fillId="0" borderId="15" xfId="61" applyNumberFormat="1" applyFont="1" applyFill="1" applyBorder="1" applyAlignment="1">
      <alignment horizontal="center" vertical="top"/>
    </xf>
    <xf numFmtId="44" fontId="70" fillId="0" borderId="15" xfId="0" applyNumberFormat="1" applyFont="1" applyFill="1" applyBorder="1" applyAlignment="1">
      <alignment horizontal="center" vertical="top"/>
    </xf>
    <xf numFmtId="0" fontId="71" fillId="2" borderId="22" xfId="0" applyNumberFormat="1" applyFont="1" applyFill="1" applyBorder="1" applyAlignment="1">
      <alignment horizontal="center" vertical="top"/>
    </xf>
    <xf numFmtId="0" fontId="62" fillId="0" borderId="13" xfId="0" applyFont="1" applyFill="1" applyBorder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65" fontId="16" fillId="33" borderId="15" xfId="0" applyNumberFormat="1" applyFont="1" applyFill="1" applyBorder="1" applyAlignment="1">
      <alignment horizontal="center" vertical="center" wrapText="1"/>
    </xf>
    <xf numFmtId="0" fontId="72" fillId="35" borderId="15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73" fillId="5" borderId="13" xfId="0" applyFont="1" applyFill="1" applyBorder="1" applyAlignment="1">
      <alignment horizontal="center" vertical="center" wrapText="1"/>
    </xf>
    <xf numFmtId="0" fontId="73" fillId="5" borderId="17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7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64" fillId="35" borderId="15" xfId="0" applyFont="1" applyFill="1" applyBorder="1" applyAlignment="1">
      <alignment horizontal="center" vertical="center" wrapText="1"/>
    </xf>
    <xf numFmtId="167" fontId="61" fillId="0" borderId="15" xfId="0" applyNumberFormat="1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2" fontId="61" fillId="0" borderId="15" xfId="0" applyNumberFormat="1" applyFont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vertical="top" wrapText="1"/>
    </xf>
    <xf numFmtId="0" fontId="62" fillId="25" borderId="17" xfId="0" applyFont="1" applyFill="1" applyBorder="1" applyAlignment="1" quotePrefix="1">
      <alignment vertical="top" wrapText="1"/>
    </xf>
    <xf numFmtId="0" fontId="62" fillId="25" borderId="14" xfId="0" applyFont="1" applyFill="1" applyBorder="1" applyAlignment="1" quotePrefix="1">
      <alignment vertical="top" wrapText="1"/>
    </xf>
    <xf numFmtId="0" fontId="67" fillId="33" borderId="15" xfId="0" applyFont="1" applyFill="1" applyBorder="1" applyAlignment="1" quotePrefix="1">
      <alignment horizontal="center" vertical="center" wrapText="1"/>
    </xf>
    <xf numFmtId="4" fontId="61" fillId="33" borderId="15" xfId="0" applyNumberFormat="1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horizontal="left" vertical="center" wrapText="1"/>
    </xf>
    <xf numFmtId="0" fontId="62" fillId="25" borderId="15" xfId="0" applyFont="1" applyFill="1" applyBorder="1" applyAlignment="1" quotePrefix="1">
      <alignment horizontal="center" vertical="center" wrapText="1"/>
    </xf>
    <xf numFmtId="4" fontId="61" fillId="0" borderId="13" xfId="0" applyNumberFormat="1" applyFont="1" applyBorder="1" applyAlignment="1">
      <alignment horizontal="center" vertical="center" wrapText="1"/>
    </xf>
    <xf numFmtId="4" fontId="61" fillId="0" borderId="14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0" fontId="62" fillId="35" borderId="15" xfId="0" applyFont="1" applyFill="1" applyBorder="1" applyAlignment="1" quotePrefix="1">
      <alignment horizontal="left" vertical="center" wrapText="1"/>
    </xf>
    <xf numFmtId="0" fontId="67" fillId="0" borderId="15" xfId="0" applyFont="1" applyBorder="1" applyAlignment="1" quotePrefix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4" fillId="35" borderId="15" xfId="0" applyFont="1" applyFill="1" applyBorder="1" applyAlignment="1" quotePrefix="1">
      <alignment horizontal="center" vertical="center" wrapText="1"/>
    </xf>
    <xf numFmtId="0" fontId="61" fillId="0" borderId="15" xfId="0" applyFont="1" applyBorder="1" applyAlignment="1" quotePrefix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64" fillId="13" borderId="13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4" fillId="1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 quotePrefix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10" fontId="62" fillId="0" borderId="15" xfId="0" applyNumberFormat="1" applyFont="1" applyBorder="1" applyAlignment="1">
      <alignment horizontal="center" vertical="center" wrapText="1"/>
    </xf>
    <xf numFmtId="0" fontId="67" fillId="0" borderId="27" xfId="0" applyFont="1" applyBorder="1" applyAlignment="1">
      <alignment horizontal="left" vertical="center" wrapText="1"/>
    </xf>
    <xf numFmtId="0" fontId="64" fillId="10" borderId="13" xfId="0" applyFont="1" applyFill="1" applyBorder="1" applyAlignment="1">
      <alignment horizontal="center" vertical="center" wrapText="1"/>
    </xf>
    <xf numFmtId="0" fontId="64" fillId="10" borderId="17" xfId="0" applyFont="1" applyFill="1" applyBorder="1" applyAlignment="1">
      <alignment horizontal="center" vertical="center" wrapText="1"/>
    </xf>
    <xf numFmtId="0" fontId="64" fillId="10" borderId="14" xfId="0" applyFont="1" applyFill="1" applyBorder="1" applyAlignment="1">
      <alignment horizontal="center" vertical="center" wrapText="1"/>
    </xf>
    <xf numFmtId="0" fontId="61" fillId="10" borderId="15" xfId="0" applyFont="1" applyFill="1" applyBorder="1" applyAlignment="1">
      <alignment horizontal="center" vertical="center" wrapText="1"/>
    </xf>
    <xf numFmtId="0" fontId="62" fillId="10" borderId="15" xfId="0" applyFont="1" applyFill="1" applyBorder="1" applyAlignment="1">
      <alignment horizontal="center" vertical="center" wrapText="1"/>
    </xf>
    <xf numFmtId="0" fontId="61" fillId="10" borderId="13" xfId="0" applyFont="1" applyFill="1" applyBorder="1" applyAlignment="1">
      <alignment horizontal="left" vertical="center" wrapText="1"/>
    </xf>
    <xf numFmtId="0" fontId="61" fillId="10" borderId="17" xfId="0" applyFont="1" applyFill="1" applyBorder="1" applyAlignment="1">
      <alignment horizontal="left" vertical="center" wrapText="1"/>
    </xf>
    <xf numFmtId="0" fontId="61" fillId="10" borderId="14" xfId="0" applyFont="1" applyFill="1" applyBorder="1" applyAlignment="1">
      <alignment horizontal="left" vertical="center" wrapText="1"/>
    </xf>
    <xf numFmtId="0" fontId="71" fillId="14" borderId="29" xfId="0" applyFont="1" applyFill="1" applyBorder="1" applyAlignment="1">
      <alignment horizontal="center" wrapText="1"/>
    </xf>
    <xf numFmtId="0" fontId="71" fillId="14" borderId="30" xfId="0" applyFont="1" applyFill="1" applyBorder="1" applyAlignment="1">
      <alignment horizontal="center" wrapText="1"/>
    </xf>
    <xf numFmtId="0" fontId="71" fillId="14" borderId="3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hpaefs01\deplan\Direcao\1PLANILHAS%20DE%20FORMACAO%20DE%20PRECO\EPESQ\DAER%20Manut%20Predial%200000960435166\DAER%20Manut%20Predial%209604351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>
        <row r="30">
          <cell r="I30">
            <v>1542.2</v>
          </cell>
        </row>
        <row r="138">
          <cell r="I138">
            <v>2964.7446123120003</v>
          </cell>
        </row>
        <row r="144">
          <cell r="I144">
            <v>1076.4680326785601</v>
          </cell>
        </row>
        <row r="148">
          <cell r="I148">
            <v>671.571780654408</v>
          </cell>
        </row>
      </sheetData>
      <sheetData sheetId="4">
        <row r="30">
          <cell r="I30">
            <v>1190.2</v>
          </cell>
        </row>
        <row r="138">
          <cell r="I138">
            <v>2399.0197863920002</v>
          </cell>
        </row>
        <row r="144">
          <cell r="I144">
            <v>857.4797988289599</v>
          </cell>
        </row>
        <row r="148">
          <cell r="I148">
            <v>541.1675695556698</v>
          </cell>
        </row>
      </sheetData>
      <sheetData sheetId="5">
        <row r="30">
          <cell r="I30">
            <v>2292.4</v>
          </cell>
        </row>
        <row r="138">
          <cell r="I138">
            <v>4035.5526163040004</v>
          </cell>
        </row>
        <row r="144">
          <cell r="I144">
            <v>1518.06071419552</v>
          </cell>
        </row>
        <row r="148">
          <cell r="I148">
            <v>922.9036729984626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SheetLayoutView="130" zoomScalePageLayoutView="0" workbookViewId="0" topLeftCell="A1">
      <selection activeCell="I20" sqref="I20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194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196</v>
      </c>
      <c r="B5" s="10"/>
      <c r="C5" s="10"/>
      <c r="D5" s="11" t="s">
        <v>191</v>
      </c>
      <c r="E5" s="126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124" t="s">
        <v>4</v>
      </c>
      <c r="B6" s="14"/>
      <c r="C6" s="15"/>
      <c r="D6" s="16" t="s">
        <v>170</v>
      </c>
      <c r="E6" s="17"/>
      <c r="F6" s="18"/>
      <c r="G6" s="130" t="s">
        <v>173</v>
      </c>
      <c r="H6" s="125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198</v>
      </c>
      <c r="E7" s="17"/>
      <c r="F7" s="18"/>
      <c r="G7" s="130"/>
      <c r="H7" s="125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201</v>
      </c>
      <c r="E8" s="138"/>
      <c r="F8" s="139"/>
      <c r="G8" s="130"/>
      <c r="H8" s="125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23" t="s">
        <v>12</v>
      </c>
      <c r="E9" s="17"/>
      <c r="F9" s="18"/>
      <c r="G9" s="130"/>
      <c r="H9" s="125" t="s">
        <v>8</v>
      </c>
      <c r="I9" s="125">
        <v>0</v>
      </c>
    </row>
    <row r="10" spans="1:9" ht="20.25" customHeight="1">
      <c r="A10" s="131" t="s">
        <v>13</v>
      </c>
      <c r="B10" s="131"/>
      <c r="C10" s="131"/>
      <c r="D10" s="131"/>
      <c r="E10" s="131"/>
      <c r="F10" s="131"/>
      <c r="G10" s="125" t="s">
        <v>198</v>
      </c>
      <c r="H10" s="125">
        <v>220</v>
      </c>
      <c r="I10" s="23">
        <v>1542.2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125" t="s">
        <v>12</v>
      </c>
      <c r="H11" s="125" t="s">
        <v>16</v>
      </c>
      <c r="I11" s="25">
        <v>0.05</v>
      </c>
    </row>
    <row r="12" spans="1:9" ht="15" customHeight="1">
      <c r="A12" s="141" t="s">
        <v>202</v>
      </c>
      <c r="B12" s="142"/>
      <c r="C12" s="142"/>
      <c r="D12" s="142"/>
      <c r="E12" s="142"/>
      <c r="F12" s="142"/>
      <c r="G12" s="130" t="s">
        <v>18</v>
      </c>
      <c r="H12" s="125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125" t="s">
        <v>20</v>
      </c>
      <c r="I13" s="125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125" t="s">
        <v>21</v>
      </c>
      <c r="I14" s="125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125" t="s">
        <v>22</v>
      </c>
      <c r="I15" s="20">
        <v>0.03</v>
      </c>
    </row>
    <row r="16" spans="1:9" ht="11.25" customHeight="1">
      <c r="A16" s="131" t="s">
        <v>203</v>
      </c>
      <c r="B16" s="131"/>
      <c r="C16" s="131"/>
      <c r="D16" s="131"/>
      <c r="E16" s="131"/>
      <c r="F16" s="132"/>
      <c r="G16" s="130" t="s">
        <v>18</v>
      </c>
      <c r="H16" s="125" t="s">
        <v>172</v>
      </c>
      <c r="I16" s="26">
        <v>170.9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125" t="s">
        <v>174</v>
      </c>
      <c r="I17" s="22">
        <v>1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125" t="s">
        <v>175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125" t="s">
        <v>22</v>
      </c>
      <c r="I19" s="27">
        <v>0.15</v>
      </c>
    </row>
    <row r="20" spans="1:9" ht="11.25" customHeight="1">
      <c r="A20" s="131" t="s">
        <v>26</v>
      </c>
      <c r="B20" s="131"/>
      <c r="C20" s="131"/>
      <c r="D20" s="131"/>
      <c r="E20" s="131"/>
      <c r="F20" s="131"/>
      <c r="G20" s="125"/>
      <c r="H20" s="125" t="s">
        <v>16</v>
      </c>
      <c r="I20" s="27">
        <v>0.2</v>
      </c>
    </row>
    <row r="21" ht="4.5" customHeight="1"/>
    <row r="22" spans="1:9" ht="17.25" customHeight="1">
      <c r="A22" s="133" t="s">
        <v>27</v>
      </c>
      <c r="B22" s="133"/>
      <c r="C22" s="133"/>
      <c r="D22" s="133"/>
      <c r="E22" s="133"/>
      <c r="F22" s="133"/>
      <c r="G22" s="133"/>
      <c r="H22" s="133"/>
      <c r="I22" s="133"/>
    </row>
    <row r="23" spans="1:9" ht="33.75">
      <c r="A23" s="30" t="s">
        <v>28</v>
      </c>
      <c r="B23" s="134" t="s">
        <v>29</v>
      </c>
      <c r="C23" s="135"/>
      <c r="D23" s="135"/>
      <c r="E23" s="135"/>
      <c r="F23" s="135"/>
      <c r="G23" s="136"/>
      <c r="H23" s="30" t="s">
        <v>30</v>
      </c>
      <c r="I23" s="30" t="s">
        <v>31</v>
      </c>
    </row>
    <row r="24" spans="1:9" ht="15" customHeight="1">
      <c r="A24" s="99">
        <v>1</v>
      </c>
      <c r="B24" s="137" t="s">
        <v>32</v>
      </c>
      <c r="C24" s="138"/>
      <c r="D24" s="138"/>
      <c r="E24" s="138"/>
      <c r="F24" s="138"/>
      <c r="G24" s="139"/>
      <c r="H24" s="32">
        <f aca="true" t="shared" si="0" ref="H24:H29">I24/$I$30</f>
        <v>1</v>
      </c>
      <c r="I24" s="33">
        <f>I10/H10*I5</f>
        <v>1402</v>
      </c>
    </row>
    <row r="25" spans="1:10" ht="15" customHeight="1">
      <c r="A25" s="99">
        <v>2</v>
      </c>
      <c r="B25" s="137" t="s">
        <v>143</v>
      </c>
      <c r="C25" s="138"/>
      <c r="D25" s="138"/>
      <c r="E25" s="138"/>
      <c r="F25" s="138"/>
      <c r="G25" s="139"/>
      <c r="H25" s="32">
        <f t="shared" si="0"/>
        <v>0</v>
      </c>
      <c r="I25" s="103">
        <v>0</v>
      </c>
      <c r="J25" s="34"/>
    </row>
    <row r="26" spans="1:9" ht="15" customHeight="1">
      <c r="A26" s="99">
        <v>3</v>
      </c>
      <c r="B26" s="137" t="s">
        <v>144</v>
      </c>
      <c r="C26" s="138"/>
      <c r="D26" s="138"/>
      <c r="E26" s="138"/>
      <c r="F26" s="138"/>
      <c r="G26" s="139"/>
      <c r="H26" s="32">
        <f t="shared" si="0"/>
        <v>0</v>
      </c>
      <c r="I26" s="33">
        <v>0</v>
      </c>
    </row>
    <row r="27" spans="1:9" ht="15" customHeight="1">
      <c r="A27" s="150">
        <v>4</v>
      </c>
      <c r="B27" s="152" t="s">
        <v>164</v>
      </c>
      <c r="C27" s="152"/>
      <c r="D27" s="152"/>
      <c r="E27" s="152"/>
      <c r="F27" s="152"/>
      <c r="G27" s="152"/>
      <c r="H27" s="32">
        <f t="shared" si="0"/>
        <v>0</v>
      </c>
      <c r="I27" s="33">
        <f>I6*I7*I10</f>
        <v>0</v>
      </c>
    </row>
    <row r="28" spans="1:9" ht="15" customHeight="1">
      <c r="A28" s="151"/>
      <c r="B28" s="153" t="s">
        <v>165</v>
      </c>
      <c r="C28" s="154"/>
      <c r="D28" s="154"/>
      <c r="E28" s="154"/>
      <c r="F28" s="154"/>
      <c r="G28" s="155"/>
      <c r="H28" s="32">
        <f t="shared" si="0"/>
        <v>0</v>
      </c>
      <c r="I28" s="33">
        <f>(I8*I10*I9)</f>
        <v>0</v>
      </c>
    </row>
    <row r="29" spans="1:9" ht="15" customHeight="1">
      <c r="A29" s="99">
        <v>5</v>
      </c>
      <c r="B29" s="137" t="s">
        <v>26</v>
      </c>
      <c r="C29" s="138"/>
      <c r="D29" s="138"/>
      <c r="E29" s="138"/>
      <c r="F29" s="138"/>
      <c r="G29" s="139"/>
      <c r="H29" s="32">
        <f t="shared" si="0"/>
        <v>0</v>
      </c>
      <c r="I29" s="33">
        <v>0</v>
      </c>
    </row>
    <row r="30" spans="1:10" s="37" customFormat="1" ht="15" customHeight="1">
      <c r="A30" s="147" t="s">
        <v>33</v>
      </c>
      <c r="B30" s="148"/>
      <c r="C30" s="148"/>
      <c r="D30" s="148"/>
      <c r="E30" s="148"/>
      <c r="F30" s="148"/>
      <c r="G30" s="149"/>
      <c r="H30" s="35">
        <f>SUM(H24:H29)</f>
        <v>1</v>
      </c>
      <c r="I30" s="105">
        <f>SUM(I24:I29)</f>
        <v>1402</v>
      </c>
      <c r="J30" s="36"/>
    </row>
    <row r="31" ht="4.5" customHeight="1"/>
    <row r="32" spans="1:9" ht="33.75" customHeight="1">
      <c r="A32" s="30" t="s">
        <v>34</v>
      </c>
      <c r="B32" s="134" t="s">
        <v>35</v>
      </c>
      <c r="C32" s="135"/>
      <c r="D32" s="135"/>
      <c r="E32" s="135"/>
      <c r="F32" s="135"/>
      <c r="G32" s="136"/>
      <c r="H32" s="30" t="s">
        <v>30</v>
      </c>
      <c r="I32" s="30" t="s">
        <v>31</v>
      </c>
    </row>
    <row r="33" spans="1:9" ht="15" customHeight="1">
      <c r="A33" s="99">
        <v>1</v>
      </c>
      <c r="B33" s="137" t="s">
        <v>145</v>
      </c>
      <c r="C33" s="138"/>
      <c r="D33" s="138"/>
      <c r="E33" s="138"/>
      <c r="F33" s="138"/>
      <c r="G33" s="139"/>
      <c r="H33" s="32">
        <v>0.2</v>
      </c>
      <c r="I33" s="33">
        <f aca="true" t="shared" si="1" ref="I33:I40">$I$30*H33</f>
        <v>280.40000000000003</v>
      </c>
    </row>
    <row r="34" spans="1:9" ht="15" customHeight="1">
      <c r="A34" s="99">
        <v>2</v>
      </c>
      <c r="B34" s="137" t="s">
        <v>146</v>
      </c>
      <c r="C34" s="138"/>
      <c r="D34" s="138"/>
      <c r="E34" s="138"/>
      <c r="F34" s="138"/>
      <c r="G34" s="139"/>
      <c r="H34" s="32">
        <v>0.015</v>
      </c>
      <c r="I34" s="33">
        <f t="shared" si="1"/>
        <v>21.029999999999998</v>
      </c>
    </row>
    <row r="35" spans="1:9" ht="15" customHeight="1">
      <c r="A35" s="99">
        <v>3</v>
      </c>
      <c r="B35" s="137" t="s">
        <v>147</v>
      </c>
      <c r="C35" s="138"/>
      <c r="D35" s="138"/>
      <c r="E35" s="138"/>
      <c r="F35" s="138"/>
      <c r="G35" s="139"/>
      <c r="H35" s="32">
        <v>0.01</v>
      </c>
      <c r="I35" s="33">
        <f t="shared" si="1"/>
        <v>14.02</v>
      </c>
    </row>
    <row r="36" spans="1:9" ht="15" customHeight="1">
      <c r="A36" s="99">
        <v>4</v>
      </c>
      <c r="B36" s="137" t="s">
        <v>148</v>
      </c>
      <c r="C36" s="138"/>
      <c r="D36" s="138"/>
      <c r="E36" s="138"/>
      <c r="F36" s="138"/>
      <c r="G36" s="139"/>
      <c r="H36" s="32">
        <v>0.002</v>
      </c>
      <c r="I36" s="33">
        <f t="shared" si="1"/>
        <v>2.8040000000000003</v>
      </c>
    </row>
    <row r="37" spans="1:9" ht="15" customHeight="1">
      <c r="A37" s="99">
        <v>5</v>
      </c>
      <c r="B37" s="137" t="s">
        <v>149</v>
      </c>
      <c r="C37" s="138"/>
      <c r="D37" s="138"/>
      <c r="E37" s="138"/>
      <c r="F37" s="138"/>
      <c r="G37" s="139"/>
      <c r="H37" s="32">
        <v>0.025</v>
      </c>
      <c r="I37" s="33">
        <f t="shared" si="1"/>
        <v>35.050000000000004</v>
      </c>
    </row>
    <row r="38" spans="1:9" ht="15" customHeight="1">
      <c r="A38" s="99">
        <v>6</v>
      </c>
      <c r="B38" s="137" t="s">
        <v>150</v>
      </c>
      <c r="C38" s="138"/>
      <c r="D38" s="138"/>
      <c r="E38" s="138"/>
      <c r="F38" s="138"/>
      <c r="G38" s="139"/>
      <c r="H38" s="32">
        <v>0.08</v>
      </c>
      <c r="I38" s="33">
        <f t="shared" si="1"/>
        <v>112.16</v>
      </c>
    </row>
    <row r="39" spans="1:9" ht="15" customHeight="1">
      <c r="A39" s="99">
        <v>7</v>
      </c>
      <c r="B39" s="137" t="s">
        <v>151</v>
      </c>
      <c r="C39" s="138"/>
      <c r="D39" s="138"/>
      <c r="E39" s="138"/>
      <c r="F39" s="138"/>
      <c r="G39" s="139"/>
      <c r="H39" s="32">
        <v>0.03</v>
      </c>
      <c r="I39" s="33">
        <f t="shared" si="1"/>
        <v>42.059999999999995</v>
      </c>
    </row>
    <row r="40" spans="1:9" ht="15" customHeight="1">
      <c r="A40" s="99">
        <v>8</v>
      </c>
      <c r="B40" s="137" t="s">
        <v>152</v>
      </c>
      <c r="C40" s="138"/>
      <c r="D40" s="138"/>
      <c r="E40" s="138"/>
      <c r="F40" s="138"/>
      <c r="G40" s="139"/>
      <c r="H40" s="32">
        <v>0.006</v>
      </c>
      <c r="I40" s="33">
        <f t="shared" si="1"/>
        <v>8.412</v>
      </c>
    </row>
    <row r="41" spans="1:10" s="37" customFormat="1" ht="15" customHeight="1">
      <c r="A41" s="147" t="s">
        <v>36</v>
      </c>
      <c r="B41" s="148"/>
      <c r="C41" s="148"/>
      <c r="D41" s="148"/>
      <c r="E41" s="148"/>
      <c r="F41" s="148"/>
      <c r="G41" s="149"/>
      <c r="H41" s="35">
        <f>SUM(H33:H40)</f>
        <v>0.3680000000000001</v>
      </c>
      <c r="I41" s="105">
        <f>I33+I34+I35+I36+I37+I38+I39+I40</f>
        <v>515.9359999999999</v>
      </c>
      <c r="J41" s="36"/>
    </row>
    <row r="42" spans="1:9" ht="1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</row>
    <row r="43" spans="1:9" ht="29.25" customHeight="1">
      <c r="A43" s="156" t="s">
        <v>199</v>
      </c>
      <c r="B43" s="156"/>
      <c r="C43" s="156"/>
      <c r="D43" s="156"/>
      <c r="E43" s="156"/>
      <c r="F43" s="156"/>
      <c r="G43" s="156"/>
      <c r="H43" s="156"/>
      <c r="I43" s="156"/>
    </row>
    <row r="44" spans="1:9" ht="33.75" customHeight="1">
      <c r="A44" s="30" t="s">
        <v>38</v>
      </c>
      <c r="B44" s="134" t="s">
        <v>39</v>
      </c>
      <c r="C44" s="135"/>
      <c r="D44" s="135"/>
      <c r="E44" s="135"/>
      <c r="F44" s="135"/>
      <c r="G44" s="136"/>
      <c r="H44" s="30" t="s">
        <v>30</v>
      </c>
      <c r="I44" s="30" t="s">
        <v>31</v>
      </c>
    </row>
    <row r="45" spans="1:9" ht="13.5" customHeight="1">
      <c r="A45" s="99">
        <v>1</v>
      </c>
      <c r="B45" s="137" t="s">
        <v>40</v>
      </c>
      <c r="C45" s="138"/>
      <c r="D45" s="138"/>
      <c r="E45" s="138"/>
      <c r="F45" s="138"/>
      <c r="G45" s="139"/>
      <c r="H45" s="32">
        <v>0.1111</v>
      </c>
      <c r="I45" s="33">
        <f>$I$30*H45</f>
        <v>155.7622</v>
      </c>
    </row>
    <row r="46" spans="1:9" ht="13.5" customHeight="1">
      <c r="A46" s="99">
        <v>2</v>
      </c>
      <c r="B46" s="137" t="s">
        <v>153</v>
      </c>
      <c r="C46" s="138"/>
      <c r="D46" s="138"/>
      <c r="E46" s="138"/>
      <c r="F46" s="138"/>
      <c r="G46" s="139"/>
      <c r="H46" s="32">
        <v>0.02047</v>
      </c>
      <c r="I46" s="33">
        <f aca="true" t="shared" si="2" ref="I46:I51">$I$30*H46</f>
        <v>28.698939999999997</v>
      </c>
    </row>
    <row r="47" spans="1:9" ht="13.5" customHeight="1">
      <c r="A47" s="99">
        <v>3</v>
      </c>
      <c r="B47" s="137" t="s">
        <v>154</v>
      </c>
      <c r="C47" s="138"/>
      <c r="D47" s="138"/>
      <c r="E47" s="138"/>
      <c r="F47" s="138"/>
      <c r="G47" s="139"/>
      <c r="H47" s="32">
        <v>0.012123</v>
      </c>
      <c r="I47" s="33">
        <f t="shared" si="2"/>
        <v>16.996446</v>
      </c>
    </row>
    <row r="48" spans="1:9" ht="13.5" customHeight="1">
      <c r="A48" s="99">
        <v>4</v>
      </c>
      <c r="B48" s="137" t="s">
        <v>41</v>
      </c>
      <c r="C48" s="138"/>
      <c r="D48" s="138"/>
      <c r="E48" s="138"/>
      <c r="F48" s="138"/>
      <c r="G48" s="139"/>
      <c r="H48" s="32">
        <v>0.011436</v>
      </c>
      <c r="I48" s="33">
        <f>$I$30*H48</f>
        <v>16.033272</v>
      </c>
    </row>
    <row r="49" spans="1:9" ht="13.5" customHeight="1">
      <c r="A49" s="99">
        <v>5</v>
      </c>
      <c r="B49" s="137" t="s">
        <v>42</v>
      </c>
      <c r="C49" s="138"/>
      <c r="D49" s="138"/>
      <c r="E49" s="138"/>
      <c r="F49" s="138"/>
      <c r="G49" s="139"/>
      <c r="H49" s="32">
        <v>0.000174</v>
      </c>
      <c r="I49" s="33">
        <f t="shared" si="2"/>
        <v>0.243948</v>
      </c>
    </row>
    <row r="50" spans="1:9" ht="13.5" customHeight="1">
      <c r="A50" s="99">
        <v>6</v>
      </c>
      <c r="B50" s="137" t="s">
        <v>43</v>
      </c>
      <c r="C50" s="138"/>
      <c r="D50" s="138"/>
      <c r="E50" s="138"/>
      <c r="F50" s="138"/>
      <c r="G50" s="139"/>
      <c r="H50" s="32">
        <v>0.000442</v>
      </c>
      <c r="I50" s="33">
        <f t="shared" si="2"/>
        <v>0.619684</v>
      </c>
    </row>
    <row r="51" spans="1:9" ht="13.5" customHeight="1">
      <c r="A51" s="99">
        <v>7</v>
      </c>
      <c r="B51" s="137" t="s">
        <v>44</v>
      </c>
      <c r="C51" s="138"/>
      <c r="D51" s="138"/>
      <c r="E51" s="138"/>
      <c r="F51" s="138"/>
      <c r="G51" s="139"/>
      <c r="H51" s="32">
        <v>0.000185</v>
      </c>
      <c r="I51" s="33">
        <f t="shared" si="2"/>
        <v>0.25937</v>
      </c>
    </row>
    <row r="52" spans="1:9" ht="13.5" customHeight="1">
      <c r="A52" s="99">
        <v>8</v>
      </c>
      <c r="B52" s="137" t="s">
        <v>45</v>
      </c>
      <c r="C52" s="138"/>
      <c r="D52" s="138"/>
      <c r="E52" s="138"/>
      <c r="F52" s="138"/>
      <c r="G52" s="139"/>
      <c r="H52" s="32">
        <v>0.09079</v>
      </c>
      <c r="I52" s="33">
        <f>$I$30*H52</f>
        <v>127.28757999999999</v>
      </c>
    </row>
    <row r="53" spans="1:10" s="37" customFormat="1" ht="13.5" customHeight="1">
      <c r="A53" s="147" t="s">
        <v>46</v>
      </c>
      <c r="B53" s="148"/>
      <c r="C53" s="148"/>
      <c r="D53" s="148"/>
      <c r="E53" s="148"/>
      <c r="F53" s="148"/>
      <c r="G53" s="149"/>
      <c r="H53" s="35">
        <f>SUM(H45:H52)</f>
        <v>0.24672</v>
      </c>
      <c r="I53" s="105">
        <f>I45+I46+I47+I48+I49+I50+I51+I52</f>
        <v>345.90144</v>
      </c>
      <c r="J53" s="36"/>
    </row>
    <row r="54" spans="1:9" ht="10.5" customHeight="1">
      <c r="A54" s="38" t="s">
        <v>47</v>
      </c>
      <c r="B54" s="158" t="s">
        <v>48</v>
      </c>
      <c r="C54" s="158"/>
      <c r="D54" s="158"/>
      <c r="E54" s="158"/>
      <c r="F54" s="158"/>
      <c r="G54" s="158"/>
      <c r="H54" s="158"/>
      <c r="I54" s="158"/>
    </row>
    <row r="55" spans="1:9" ht="9" customHeight="1">
      <c r="A55" s="38" t="s">
        <v>49</v>
      </c>
      <c r="B55" s="157" t="s">
        <v>50</v>
      </c>
      <c r="C55" s="157"/>
      <c r="D55" s="157"/>
      <c r="E55" s="157"/>
      <c r="F55" s="157"/>
      <c r="G55" s="157"/>
      <c r="H55" s="157"/>
      <c r="I55" s="157"/>
    </row>
    <row r="56" spans="1:9" ht="33.75" customHeight="1">
      <c r="A56" s="30" t="s">
        <v>51</v>
      </c>
      <c r="B56" s="134" t="s">
        <v>52</v>
      </c>
      <c r="C56" s="135"/>
      <c r="D56" s="135"/>
      <c r="E56" s="135"/>
      <c r="F56" s="135"/>
      <c r="G56" s="136"/>
      <c r="H56" s="30" t="s">
        <v>30</v>
      </c>
      <c r="I56" s="30" t="s">
        <v>31</v>
      </c>
    </row>
    <row r="57" spans="1:9" ht="15" customHeight="1">
      <c r="A57" s="99">
        <v>1</v>
      </c>
      <c r="B57" s="137" t="s">
        <v>53</v>
      </c>
      <c r="C57" s="138"/>
      <c r="D57" s="138"/>
      <c r="E57" s="138"/>
      <c r="F57" s="138"/>
      <c r="G57" s="139"/>
      <c r="H57" s="32">
        <v>0.023627</v>
      </c>
      <c r="I57" s="33">
        <f>$I$30*H57</f>
        <v>33.125054</v>
      </c>
    </row>
    <row r="58" spans="1:9" ht="15" customHeight="1">
      <c r="A58" s="99">
        <v>2</v>
      </c>
      <c r="B58" s="137" t="s">
        <v>54</v>
      </c>
      <c r="C58" s="138"/>
      <c r="D58" s="138"/>
      <c r="E58" s="138"/>
      <c r="F58" s="138"/>
      <c r="G58" s="139"/>
      <c r="H58" s="32">
        <v>0.001717</v>
      </c>
      <c r="I58" s="33">
        <f>$I$30*H58</f>
        <v>2.407234</v>
      </c>
    </row>
    <row r="59" spans="1:9" ht="15" customHeight="1">
      <c r="A59" s="99">
        <v>3</v>
      </c>
      <c r="B59" s="137" t="s">
        <v>55</v>
      </c>
      <c r="C59" s="138"/>
      <c r="D59" s="138"/>
      <c r="E59" s="138"/>
      <c r="F59" s="138"/>
      <c r="G59" s="139"/>
      <c r="H59" s="32">
        <v>0.011813</v>
      </c>
      <c r="I59" s="33">
        <f>$I$30*H59</f>
        <v>16.561826</v>
      </c>
    </row>
    <row r="60" spans="1:10" s="37" customFormat="1" ht="15" customHeight="1">
      <c r="A60" s="147" t="s">
        <v>56</v>
      </c>
      <c r="B60" s="148"/>
      <c r="C60" s="148"/>
      <c r="D60" s="148"/>
      <c r="E60" s="148"/>
      <c r="F60" s="148"/>
      <c r="G60" s="149"/>
      <c r="H60" s="35">
        <f>SUM(H57:H59)</f>
        <v>0.037156999999999996</v>
      </c>
      <c r="I60" s="105">
        <f>I57+I58+I59</f>
        <v>52.094114000000005</v>
      </c>
      <c r="J60" s="36"/>
    </row>
    <row r="61" ht="4.5" customHeight="1"/>
    <row r="62" spans="1:9" ht="33.75">
      <c r="A62" s="30" t="s">
        <v>57</v>
      </c>
      <c r="B62" s="134" t="s">
        <v>58</v>
      </c>
      <c r="C62" s="135"/>
      <c r="D62" s="135"/>
      <c r="E62" s="135"/>
      <c r="F62" s="135"/>
      <c r="G62" s="136"/>
      <c r="H62" s="30" t="s">
        <v>30</v>
      </c>
      <c r="I62" s="30" t="s">
        <v>31</v>
      </c>
    </row>
    <row r="63" spans="1:9" ht="15" customHeight="1">
      <c r="A63" s="99">
        <v>1</v>
      </c>
      <c r="B63" s="137" t="s">
        <v>59</v>
      </c>
      <c r="C63" s="138"/>
      <c r="D63" s="138"/>
      <c r="E63" s="138"/>
      <c r="F63" s="138"/>
      <c r="G63" s="139"/>
      <c r="H63" s="32">
        <f>(H41*H53)</f>
        <v>0.09079296000000002</v>
      </c>
      <c r="I63" s="33">
        <f>$I$30*H63</f>
        <v>127.29172992000002</v>
      </c>
    </row>
    <row r="64" spans="1:11" s="37" customFormat="1" ht="15" customHeight="1">
      <c r="A64" s="147" t="s">
        <v>60</v>
      </c>
      <c r="B64" s="148"/>
      <c r="C64" s="148"/>
      <c r="D64" s="148"/>
      <c r="E64" s="148"/>
      <c r="F64" s="148"/>
      <c r="G64" s="149"/>
      <c r="H64" s="35">
        <f>SUM(H63:H63)</f>
        <v>0.09079296000000002</v>
      </c>
      <c r="I64" s="105">
        <f>I63</f>
        <v>127.29172992000002</v>
      </c>
      <c r="J64" s="36"/>
      <c r="K64" s="39"/>
    </row>
    <row r="65" ht="4.5" customHeight="1">
      <c r="J65" s="40"/>
    </row>
    <row r="66" spans="1:10" s="37" customFormat="1" ht="12">
      <c r="A66" s="161" t="s">
        <v>61</v>
      </c>
      <c r="B66" s="161"/>
      <c r="C66" s="161"/>
      <c r="D66" s="161"/>
      <c r="E66" s="161"/>
      <c r="F66" s="161"/>
      <c r="G66" s="161"/>
      <c r="H66" s="41">
        <f>H41+H53+H60+H64</f>
        <v>0.7426699600000002</v>
      </c>
      <c r="I66" s="42">
        <f>I41+I53+I60+I64</f>
        <v>1041.2232839199999</v>
      </c>
      <c r="J66" s="36"/>
    </row>
    <row r="67" ht="4.5" customHeight="1"/>
    <row r="68" spans="1:9" ht="33.75">
      <c r="A68" s="30" t="s">
        <v>62</v>
      </c>
      <c r="B68" s="134" t="s">
        <v>63</v>
      </c>
      <c r="C68" s="135"/>
      <c r="D68" s="135"/>
      <c r="E68" s="135"/>
      <c r="F68" s="135"/>
      <c r="G68" s="136"/>
      <c r="H68" s="30" t="s">
        <v>30</v>
      </c>
      <c r="I68" s="30" t="s">
        <v>31</v>
      </c>
    </row>
    <row r="69" spans="1:9" ht="15" customHeight="1">
      <c r="A69" s="100">
        <v>1</v>
      </c>
      <c r="B69" s="137" t="s">
        <v>180</v>
      </c>
      <c r="C69" s="138"/>
      <c r="D69" s="138"/>
      <c r="E69" s="138"/>
      <c r="F69" s="138"/>
      <c r="G69" s="139"/>
      <c r="H69" s="32">
        <f>I69/$I$30</f>
        <v>0.1036126961483595</v>
      </c>
      <c r="I69" s="33">
        <f>I80</f>
        <v>145.26500000000001</v>
      </c>
    </row>
    <row r="70" spans="1:9" ht="15" customHeight="1">
      <c r="A70" s="100">
        <v>2</v>
      </c>
      <c r="B70" s="137" t="s">
        <v>181</v>
      </c>
      <c r="C70" s="138"/>
      <c r="D70" s="138"/>
      <c r="E70" s="138"/>
      <c r="F70" s="138"/>
      <c r="G70" s="139"/>
      <c r="H70" s="32">
        <f>I70/$I$30</f>
        <v>0.10495007132667616</v>
      </c>
      <c r="I70" s="33">
        <f>I76</f>
        <v>147.14</v>
      </c>
    </row>
    <row r="71" spans="1:9" ht="15" customHeight="1">
      <c r="A71" s="99">
        <v>3</v>
      </c>
      <c r="B71" s="137" t="s">
        <v>176</v>
      </c>
      <c r="C71" s="138"/>
      <c r="D71" s="138"/>
      <c r="E71" s="138"/>
      <c r="F71" s="138"/>
      <c r="G71" s="139"/>
      <c r="H71" s="32">
        <f>I71/$I$30</f>
        <v>0</v>
      </c>
      <c r="I71" s="33">
        <v>0</v>
      </c>
    </row>
    <row r="72" spans="1:10" ht="15" customHeight="1">
      <c r="A72" s="147" t="s">
        <v>65</v>
      </c>
      <c r="B72" s="148"/>
      <c r="C72" s="148"/>
      <c r="D72" s="148"/>
      <c r="E72" s="148"/>
      <c r="F72" s="148"/>
      <c r="G72" s="149"/>
      <c r="H72" s="35">
        <f>H69+H70+H71</f>
        <v>0.20856276747503566</v>
      </c>
      <c r="I72" s="105">
        <f>SUM(I69:I71)</f>
        <v>292.405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59" t="s">
        <v>66</v>
      </c>
      <c r="B74" s="159"/>
      <c r="C74" s="159"/>
      <c r="D74" s="159"/>
      <c r="E74" s="159"/>
      <c r="F74" s="159"/>
      <c r="G74" s="159"/>
      <c r="H74" s="159"/>
      <c r="I74" s="159"/>
    </row>
    <row r="75" spans="1:9" ht="24" customHeight="1">
      <c r="A75" s="131" t="s">
        <v>67</v>
      </c>
      <c r="B75" s="131"/>
      <c r="C75" s="99" t="s">
        <v>68</v>
      </c>
      <c r="D75" s="99" t="s">
        <v>69</v>
      </c>
      <c r="E75" s="99" t="s">
        <v>70</v>
      </c>
      <c r="F75" s="99" t="s">
        <v>71</v>
      </c>
      <c r="G75" s="99" t="s">
        <v>72</v>
      </c>
      <c r="H75" s="32" t="s">
        <v>73</v>
      </c>
      <c r="I75" s="33" t="s">
        <v>74</v>
      </c>
    </row>
    <row r="76" spans="1:9" ht="15" customHeight="1">
      <c r="A76" s="160">
        <f>I12</f>
        <v>4.3</v>
      </c>
      <c r="B76" s="131"/>
      <c r="C76" s="99">
        <f>I13</f>
        <v>22</v>
      </c>
      <c r="D76" s="99">
        <f>I14</f>
        <v>2</v>
      </c>
      <c r="E76" s="101">
        <f>A76*C76*D76</f>
        <v>189.2</v>
      </c>
      <c r="F76" s="33">
        <f>I24</f>
        <v>1402</v>
      </c>
      <c r="G76" s="47">
        <f>I15</f>
        <v>0.03</v>
      </c>
      <c r="H76" s="101">
        <f>F76*G76</f>
        <v>42.059999999999995</v>
      </c>
      <c r="I76" s="33">
        <f>IF((E76-H76)&lt;0,0,E76-H76)</f>
        <v>147.14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59" t="s">
        <v>156</v>
      </c>
      <c r="B78" s="159"/>
      <c r="C78" s="159"/>
      <c r="D78" s="159"/>
      <c r="E78" s="159"/>
      <c r="F78" s="159"/>
      <c r="G78" s="159"/>
      <c r="H78" s="159"/>
      <c r="I78" s="159"/>
    </row>
    <row r="79" spans="1:9" ht="23.25" customHeight="1">
      <c r="A79" s="131" t="s">
        <v>177</v>
      </c>
      <c r="B79" s="131"/>
      <c r="C79" s="99" t="s">
        <v>178</v>
      </c>
      <c r="D79" s="99" t="s">
        <v>179</v>
      </c>
      <c r="E79" s="99" t="s">
        <v>70</v>
      </c>
      <c r="F79" s="99" t="s">
        <v>71</v>
      </c>
      <c r="G79" s="99" t="s">
        <v>72</v>
      </c>
      <c r="H79" s="32" t="str">
        <f>H75</f>
        <v>Valor desconto</v>
      </c>
      <c r="I79" s="33" t="s">
        <v>74</v>
      </c>
    </row>
    <row r="80" spans="1:9" ht="15" customHeight="1">
      <c r="A80" s="168">
        <f>I16</f>
        <v>170.9</v>
      </c>
      <c r="B80" s="168"/>
      <c r="C80" s="53">
        <f>I17</f>
        <v>1</v>
      </c>
      <c r="D80" s="99">
        <f>I18</f>
        <v>1</v>
      </c>
      <c r="E80" s="101">
        <f>A80*C80*D80</f>
        <v>170.9</v>
      </c>
      <c r="F80" s="101">
        <f>E80</f>
        <v>170.9</v>
      </c>
      <c r="G80" s="104">
        <f>I19</f>
        <v>0.15</v>
      </c>
      <c r="H80" s="101">
        <f>F80*G80</f>
        <v>25.635</v>
      </c>
      <c r="I80" s="33">
        <f>IF((E80-H80)&lt;0,0,E80-H80)</f>
        <v>145.26500000000001</v>
      </c>
    </row>
    <row r="81" ht="4.5" customHeight="1"/>
    <row r="82" spans="1:12" ht="12" customHeight="1">
      <c r="A82" s="169" t="s">
        <v>76</v>
      </c>
      <c r="B82" s="169"/>
      <c r="C82" s="169"/>
      <c r="D82" s="169"/>
      <c r="E82" s="169"/>
      <c r="F82" s="169"/>
      <c r="G82" s="169"/>
      <c r="H82" s="54">
        <f>H30+H66+H72</f>
        <v>1.9512327274750358</v>
      </c>
      <c r="I82" s="55">
        <f>I30+I66+I72</f>
        <v>2735.6282839199994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33" t="s">
        <v>77</v>
      </c>
      <c r="B84" s="133"/>
      <c r="C84" s="133"/>
      <c r="D84" s="133"/>
      <c r="E84" s="133"/>
      <c r="F84" s="133"/>
      <c r="G84" s="133"/>
      <c r="H84" s="133"/>
      <c r="I84" s="133"/>
    </row>
    <row r="85" spans="1:9" ht="33.75">
      <c r="A85" s="30" t="s">
        <v>28</v>
      </c>
      <c r="B85" s="134" t="s">
        <v>78</v>
      </c>
      <c r="C85" s="135"/>
      <c r="D85" s="135"/>
      <c r="E85" s="135"/>
      <c r="F85" s="135"/>
      <c r="G85" s="136"/>
      <c r="H85" s="30" t="s">
        <v>30</v>
      </c>
      <c r="I85" s="30" t="s">
        <v>31</v>
      </c>
    </row>
    <row r="86" spans="1:19" ht="15" customHeight="1">
      <c r="A86" s="99">
        <v>1</v>
      </c>
      <c r="B86" s="137" t="s">
        <v>157</v>
      </c>
      <c r="C86" s="138"/>
      <c r="D86" s="138"/>
      <c r="E86" s="138"/>
      <c r="F86" s="138"/>
      <c r="G86" s="139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99">
        <v>2</v>
      </c>
      <c r="B87" s="162" t="s">
        <v>79</v>
      </c>
      <c r="C87" s="163"/>
      <c r="D87" s="163"/>
      <c r="E87" s="163"/>
      <c r="F87" s="163"/>
      <c r="G87" s="164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9">
        <v>3</v>
      </c>
      <c r="B88" s="137" t="s">
        <v>80</v>
      </c>
      <c r="C88" s="138"/>
      <c r="D88" s="138"/>
      <c r="E88" s="138"/>
      <c r="F88" s="138"/>
      <c r="G88" s="139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9">
        <v>4</v>
      </c>
      <c r="B89" s="165" t="s">
        <v>158</v>
      </c>
      <c r="C89" s="166"/>
      <c r="D89" s="166"/>
      <c r="E89" s="166"/>
      <c r="F89" s="166"/>
      <c r="G89" s="167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9">
        <v>5</v>
      </c>
      <c r="B90" s="137" t="s">
        <v>159</v>
      </c>
      <c r="C90" s="138"/>
      <c r="D90" s="138"/>
      <c r="E90" s="138"/>
      <c r="F90" s="138"/>
      <c r="G90" s="139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9">
        <v>6</v>
      </c>
      <c r="B91" s="137" t="s">
        <v>81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47" t="s">
        <v>82</v>
      </c>
      <c r="B92" s="148"/>
      <c r="C92" s="148"/>
      <c r="D92" s="148"/>
      <c r="E92" s="148"/>
      <c r="F92" s="148"/>
      <c r="G92" s="149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58" t="s">
        <v>83</v>
      </c>
      <c r="C93" s="158"/>
      <c r="D93" s="158"/>
      <c r="E93" s="158"/>
      <c r="F93" s="158"/>
      <c r="G93" s="158"/>
      <c r="H93" s="158"/>
      <c r="I93" s="158"/>
      <c r="K93"/>
      <c r="L93" s="119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0" t="s">
        <v>84</v>
      </c>
      <c r="B95" s="171"/>
      <c r="C95" s="171"/>
      <c r="D95" s="171"/>
      <c r="E95" s="172"/>
      <c r="F95" s="63">
        <v>0.2</v>
      </c>
      <c r="G95" s="64">
        <f>I97*F95</f>
        <v>517.697656784</v>
      </c>
      <c r="H95" s="65" t="s">
        <v>85</v>
      </c>
      <c r="I95" s="66">
        <f>I70</f>
        <v>147.14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102" t="s">
        <v>87</v>
      </c>
      <c r="D96" s="102" t="s">
        <v>88</v>
      </c>
      <c r="E96" s="102" t="s">
        <v>89</v>
      </c>
      <c r="F96" s="102" t="s">
        <v>90</v>
      </c>
      <c r="G96" s="102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1402</v>
      </c>
      <c r="B97" s="174"/>
      <c r="C97" s="103">
        <f>I41</f>
        <v>515.9359999999999</v>
      </c>
      <c r="D97" s="103">
        <f>I53</f>
        <v>345.90144</v>
      </c>
      <c r="E97" s="103">
        <f>I60</f>
        <v>52.094114000000005</v>
      </c>
      <c r="F97" s="103">
        <f>I64</f>
        <v>127.29172992000002</v>
      </c>
      <c r="G97" s="103">
        <f>I72</f>
        <v>292.405</v>
      </c>
      <c r="H97" s="103">
        <f>SUM(A97:G97)</f>
        <v>2735.6282839199994</v>
      </c>
      <c r="I97" s="103">
        <f>H97-I95</f>
        <v>2588.4882839199995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5"/>
      <c r="C98" s="175"/>
      <c r="D98" s="175"/>
      <c r="E98" s="175"/>
      <c r="F98" s="175"/>
      <c r="G98" s="175"/>
      <c r="H98" s="175"/>
      <c r="I98" s="175"/>
    </row>
    <row r="99" spans="1:9" ht="33.75">
      <c r="A99" s="30" t="s">
        <v>34</v>
      </c>
      <c r="B99" s="134" t="s">
        <v>94</v>
      </c>
      <c r="C99" s="135"/>
      <c r="D99" s="135"/>
      <c r="E99" s="135"/>
      <c r="F99" s="135"/>
      <c r="G99" s="136"/>
      <c r="H99" s="30" t="s">
        <v>30</v>
      </c>
      <c r="I99" s="30" t="s">
        <v>31</v>
      </c>
    </row>
    <row r="100" spans="1:9" ht="15" customHeight="1">
      <c r="A100" s="99">
        <v>1</v>
      </c>
      <c r="B100" s="137" t="s">
        <v>95</v>
      </c>
      <c r="C100" s="138"/>
      <c r="D100" s="138"/>
      <c r="E100" s="138"/>
      <c r="F100" s="138"/>
      <c r="G100" s="139"/>
      <c r="H100" s="32">
        <f>I100/$I$110</f>
        <v>0</v>
      </c>
      <c r="I100" s="33">
        <v>0</v>
      </c>
    </row>
    <row r="101" spans="1:9" ht="15" customHeight="1">
      <c r="A101" s="99">
        <v>2</v>
      </c>
      <c r="B101" s="137" t="s">
        <v>96</v>
      </c>
      <c r="C101" s="138"/>
      <c r="D101" s="138"/>
      <c r="E101" s="138"/>
      <c r="F101" s="138"/>
      <c r="G101" s="139"/>
      <c r="H101" s="32">
        <f>I101/$I$110</f>
        <v>0</v>
      </c>
      <c r="I101" s="33">
        <v>0</v>
      </c>
    </row>
    <row r="102" spans="1:9" ht="15" customHeight="1">
      <c r="A102" s="147" t="s">
        <v>97</v>
      </c>
      <c r="B102" s="148"/>
      <c r="C102" s="148"/>
      <c r="D102" s="148"/>
      <c r="E102" s="148"/>
      <c r="F102" s="148"/>
      <c r="G102" s="149"/>
      <c r="H102" s="35">
        <f>H100+H101</f>
        <v>0</v>
      </c>
      <c r="I102" s="105">
        <f>I100+I101</f>
        <v>0</v>
      </c>
    </row>
    <row r="103" ht="4.5" customHeight="1"/>
    <row r="104" spans="1:9" ht="33.75">
      <c r="A104" s="30" t="s">
        <v>38</v>
      </c>
      <c r="B104" s="134" t="s">
        <v>98</v>
      </c>
      <c r="C104" s="135"/>
      <c r="D104" s="135"/>
      <c r="E104" s="135"/>
      <c r="F104" s="135"/>
      <c r="G104" s="136"/>
      <c r="H104" s="30" t="s">
        <v>30</v>
      </c>
      <c r="I104" s="30" t="s">
        <v>31</v>
      </c>
    </row>
    <row r="105" spans="1:9" ht="15" customHeight="1">
      <c r="A105" s="99">
        <v>1</v>
      </c>
      <c r="B105" s="137" t="s">
        <v>98</v>
      </c>
      <c r="C105" s="138"/>
      <c r="D105" s="138"/>
      <c r="E105" s="138"/>
      <c r="F105" s="138"/>
      <c r="G105" s="139"/>
      <c r="H105" s="32">
        <f>I105/I110</f>
        <v>0</v>
      </c>
      <c r="I105" s="33">
        <v>0</v>
      </c>
    </row>
    <row r="106" spans="1:12" ht="15" customHeight="1">
      <c r="A106" s="147" t="s">
        <v>99</v>
      </c>
      <c r="B106" s="148"/>
      <c r="C106" s="148"/>
      <c r="D106" s="148"/>
      <c r="E106" s="148"/>
      <c r="F106" s="148"/>
      <c r="G106" s="149"/>
      <c r="H106" s="35">
        <f>H105</f>
        <v>0</v>
      </c>
      <c r="I106" s="105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6" t="s">
        <v>100</v>
      </c>
      <c r="B108" s="176"/>
      <c r="C108" s="176"/>
      <c r="D108" s="176"/>
      <c r="E108" s="176"/>
      <c r="F108" s="63">
        <v>0.18</v>
      </c>
      <c r="G108" s="64">
        <f>I110*F108</f>
        <v>465.9278911055999</v>
      </c>
      <c r="H108" s="65" t="s">
        <v>85</v>
      </c>
      <c r="I108" s="66">
        <f>I70</f>
        <v>147.14</v>
      </c>
      <c r="L108" s="1"/>
    </row>
    <row r="109" spans="1:12" s="70" customFormat="1" ht="16.5" customHeight="1">
      <c r="A109" s="173" t="s">
        <v>86</v>
      </c>
      <c r="B109" s="173"/>
      <c r="C109" s="102" t="s">
        <v>87</v>
      </c>
      <c r="D109" s="102" t="s">
        <v>88</v>
      </c>
      <c r="E109" s="102" t="s">
        <v>89</v>
      </c>
      <c r="F109" s="102" t="s">
        <v>90</v>
      </c>
      <c r="G109" s="102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1402</v>
      </c>
      <c r="B110" s="174"/>
      <c r="C110" s="103">
        <f>I41</f>
        <v>515.9359999999999</v>
      </c>
      <c r="D110" s="103">
        <f>I53</f>
        <v>345.90144</v>
      </c>
      <c r="E110" s="103">
        <f>I60</f>
        <v>52.094114000000005</v>
      </c>
      <c r="F110" s="103">
        <f>I64</f>
        <v>127.29172992000002</v>
      </c>
      <c r="G110" s="103">
        <f>I72</f>
        <v>292.405</v>
      </c>
      <c r="H110" s="103">
        <f>A110+C110+D110+E110+F110+G110</f>
        <v>2735.6282839199994</v>
      </c>
      <c r="I110" s="103">
        <f>H110-I108</f>
        <v>2588.4882839199995</v>
      </c>
      <c r="J110" s="34"/>
      <c r="L110" s="1"/>
    </row>
    <row r="111" ht="4.5" customHeight="1"/>
    <row r="112" spans="1:9" ht="12">
      <c r="A112" s="169" t="s">
        <v>101</v>
      </c>
      <c r="B112" s="169"/>
      <c r="C112" s="169"/>
      <c r="D112" s="169"/>
      <c r="E112" s="169"/>
      <c r="F112" s="169"/>
      <c r="G112" s="169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33" t="s">
        <v>102</v>
      </c>
      <c r="B114" s="133"/>
      <c r="C114" s="133"/>
      <c r="D114" s="133"/>
      <c r="E114" s="133"/>
      <c r="F114" s="133"/>
      <c r="G114" s="133"/>
      <c r="H114" s="133"/>
      <c r="I114" s="133"/>
    </row>
    <row r="115" spans="1:15" ht="33.75">
      <c r="A115" s="30" t="s">
        <v>28</v>
      </c>
      <c r="B115" s="134" t="s">
        <v>160</v>
      </c>
      <c r="C115" s="135"/>
      <c r="D115" s="135"/>
      <c r="E115" s="135"/>
      <c r="F115" s="135"/>
      <c r="G115" s="136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99">
        <v>1</v>
      </c>
      <c r="B116" s="137" t="s">
        <v>103</v>
      </c>
      <c r="C116" s="138"/>
      <c r="D116" s="138"/>
      <c r="E116" s="138"/>
      <c r="F116" s="138"/>
      <c r="G116" s="139"/>
      <c r="H116" s="32">
        <f>I116/$I$82</f>
        <v>0.01924198250728863</v>
      </c>
      <c r="I116" s="33">
        <f>($D$126/$E$127)*G126</f>
        <v>52.63891158563264</v>
      </c>
    </row>
    <row r="117" spans="1:9" ht="15" customHeight="1">
      <c r="A117" s="99">
        <v>2</v>
      </c>
      <c r="B117" s="137" t="s">
        <v>104</v>
      </c>
      <c r="C117" s="138"/>
      <c r="D117" s="138"/>
      <c r="E117" s="138"/>
      <c r="F117" s="138"/>
      <c r="G117" s="139"/>
      <c r="H117" s="32">
        <f>I117/$I$82</f>
        <v>0.08862973760932945</v>
      </c>
      <c r="I117" s="33">
        <f>($D$126/$E$127)*G127</f>
        <v>242.45801700048975</v>
      </c>
    </row>
    <row r="118" spans="1:9" ht="15" customHeight="1">
      <c r="A118" s="99">
        <v>3</v>
      </c>
      <c r="B118" s="137" t="s">
        <v>15</v>
      </c>
      <c r="C118" s="138"/>
      <c r="D118" s="138"/>
      <c r="E118" s="138"/>
      <c r="F118" s="138"/>
      <c r="G118" s="139"/>
      <c r="H118" s="32">
        <f>I118/$I$82</f>
        <v>0.05830903790087465</v>
      </c>
      <c r="I118" s="33">
        <f>($D$126/$E$127)*G128</f>
        <v>159.5118532897959</v>
      </c>
    </row>
    <row r="119" spans="1:9" ht="15" customHeight="1">
      <c r="A119" s="99">
        <v>4</v>
      </c>
      <c r="B119" s="137" t="s">
        <v>161</v>
      </c>
      <c r="C119" s="138"/>
      <c r="D119" s="138"/>
      <c r="E119" s="138"/>
      <c r="F119" s="138"/>
      <c r="G119" s="139"/>
      <c r="H119" s="32">
        <f>I119/$I$82</f>
        <v>0</v>
      </c>
      <c r="I119" s="33">
        <f>($D$126/$E$127)*G129</f>
        <v>0</v>
      </c>
    </row>
    <row r="120" spans="1:9" ht="15" customHeight="1">
      <c r="A120" s="99">
        <v>5</v>
      </c>
      <c r="B120" s="137" t="s">
        <v>81</v>
      </c>
      <c r="C120" s="138"/>
      <c r="D120" s="138"/>
      <c r="E120" s="138"/>
      <c r="F120" s="138"/>
      <c r="G120" s="139"/>
      <c r="H120" s="32">
        <f>I120/$I$82</f>
        <v>0</v>
      </c>
      <c r="I120" s="33">
        <v>0</v>
      </c>
    </row>
    <row r="121" spans="1:9" ht="15" customHeight="1">
      <c r="A121" s="147" t="s">
        <v>105</v>
      </c>
      <c r="B121" s="148"/>
      <c r="C121" s="148"/>
      <c r="D121" s="148"/>
      <c r="E121" s="148"/>
      <c r="F121" s="148"/>
      <c r="G121" s="149"/>
      <c r="H121" s="35">
        <f>H116+H117+H118+H119+H120</f>
        <v>0.1661807580174927</v>
      </c>
      <c r="I121" s="105">
        <f>I116+I117+I118+I119+I120</f>
        <v>454.6087818759183</v>
      </c>
    </row>
    <row r="122" spans="1:19" ht="11.25" customHeight="1">
      <c r="A122" s="38" t="s">
        <v>106</v>
      </c>
      <c r="B122" s="158" t="s">
        <v>107</v>
      </c>
      <c r="C122" s="158"/>
      <c r="D122" s="158"/>
      <c r="E122" s="158"/>
      <c r="F122" s="158"/>
      <c r="G122" s="158"/>
      <c r="H122" s="158"/>
      <c r="I122" s="158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84" t="s">
        <v>109</v>
      </c>
      <c r="C123" s="184"/>
      <c r="D123" s="184"/>
      <c r="E123" s="184"/>
      <c r="F123" s="184"/>
      <c r="G123" s="184"/>
      <c r="H123" s="184"/>
      <c r="I123" s="184"/>
      <c r="K123"/>
      <c r="L123"/>
      <c r="M123"/>
      <c r="N123"/>
      <c r="O123"/>
      <c r="P123"/>
      <c r="Q123"/>
      <c r="R123"/>
      <c r="S123"/>
    </row>
    <row r="124" spans="1:9" ht="13.5" customHeight="1">
      <c r="A124" s="185" t="s">
        <v>110</v>
      </c>
      <c r="B124" s="185"/>
      <c r="C124" s="185"/>
      <c r="D124" s="185"/>
      <c r="E124" s="185"/>
      <c r="F124" s="185"/>
      <c r="G124" s="185"/>
      <c r="H124" s="185"/>
      <c r="I124" s="185"/>
    </row>
    <row r="125" spans="1:9" ht="13.5" customHeight="1">
      <c r="A125" s="186" t="s">
        <v>111</v>
      </c>
      <c r="B125" s="186"/>
      <c r="C125" s="99" t="s">
        <v>112</v>
      </c>
      <c r="D125" s="131" t="s">
        <v>113</v>
      </c>
      <c r="E125" s="132"/>
      <c r="F125" s="99" t="s">
        <v>114</v>
      </c>
      <c r="G125" s="72" t="s">
        <v>115</v>
      </c>
      <c r="H125" s="131" t="s">
        <v>116</v>
      </c>
      <c r="I125" s="131"/>
    </row>
    <row r="126" spans="1:10" ht="13.5" customHeight="1">
      <c r="A126" s="177">
        <f>I82</f>
        <v>2735.6282839199994</v>
      </c>
      <c r="B126" s="178"/>
      <c r="C126" s="33">
        <f>I112</f>
        <v>0</v>
      </c>
      <c r="D126" s="179">
        <f>A126+C126</f>
        <v>2735.6282839199994</v>
      </c>
      <c r="E126" s="180"/>
      <c r="F126" s="99" t="s">
        <v>103</v>
      </c>
      <c r="G126" s="74">
        <v>0.0165</v>
      </c>
      <c r="H126" s="181">
        <v>0.0065</v>
      </c>
      <c r="I126" s="181"/>
      <c r="J126" s="34"/>
    </row>
    <row r="127" spans="1:9" ht="13.5" customHeight="1">
      <c r="A127" s="182" t="s">
        <v>117</v>
      </c>
      <c r="B127" s="182"/>
      <c r="C127" s="72">
        <v>1</v>
      </c>
      <c r="D127" s="76">
        <f>G130/1</f>
        <v>0.14250000000000002</v>
      </c>
      <c r="E127" s="77">
        <f>C127-D127</f>
        <v>0.8574999999999999</v>
      </c>
      <c r="F127" s="99" t="s">
        <v>104</v>
      </c>
      <c r="G127" s="74">
        <v>0.076</v>
      </c>
      <c r="H127" s="181">
        <v>0.03</v>
      </c>
      <c r="I127" s="181"/>
    </row>
    <row r="128" spans="1:9" ht="13.5" customHeight="1">
      <c r="A128" s="183" t="s">
        <v>118</v>
      </c>
      <c r="B128" s="183"/>
      <c r="C128" s="99">
        <v>1</v>
      </c>
      <c r="D128" s="78">
        <f>H130</f>
        <v>0.0865</v>
      </c>
      <c r="E128" s="79">
        <f>C128-D128</f>
        <v>0.9135</v>
      </c>
      <c r="F128" s="99" t="s">
        <v>15</v>
      </c>
      <c r="G128" s="74">
        <f>I11</f>
        <v>0.05</v>
      </c>
      <c r="H128" s="181">
        <f>I11</f>
        <v>0.05</v>
      </c>
      <c r="I128" s="181"/>
    </row>
    <row r="129" spans="1:9" ht="13.5" customHeight="1">
      <c r="A129" s="191" t="s">
        <v>162</v>
      </c>
      <c r="B129" s="191"/>
      <c r="C129" s="80">
        <v>1</v>
      </c>
      <c r="D129" s="80">
        <v>0.0654</v>
      </c>
      <c r="E129" s="81">
        <f>C129-D129</f>
        <v>0.9346</v>
      </c>
      <c r="F129" s="99" t="s">
        <v>119</v>
      </c>
      <c r="G129" s="74">
        <v>0</v>
      </c>
      <c r="H129" s="181">
        <v>0</v>
      </c>
      <c r="I129" s="181"/>
    </row>
    <row r="130" spans="1:9" ht="18" customHeight="1">
      <c r="A130" s="82" t="s">
        <v>120</v>
      </c>
      <c r="B130" s="192" t="s">
        <v>121</v>
      </c>
      <c r="C130" s="192"/>
      <c r="D130" s="192"/>
      <c r="E130" s="192"/>
      <c r="F130" s="100" t="s">
        <v>122</v>
      </c>
      <c r="G130" s="83">
        <f>SUM(G126:G129)</f>
        <v>0.14250000000000002</v>
      </c>
      <c r="H130" s="193">
        <f>SUM(H126:I129)</f>
        <v>0.0865</v>
      </c>
      <c r="I130" s="193"/>
    </row>
    <row r="131" spans="1:9" ht="4.5" customHeight="1">
      <c r="A131" s="84"/>
      <c r="B131" s="194"/>
      <c r="C131" s="194"/>
      <c r="D131" s="194"/>
      <c r="E131" s="194"/>
      <c r="F131" s="194"/>
      <c r="G131" s="194"/>
      <c r="H131" s="194"/>
      <c r="I131" s="194"/>
    </row>
    <row r="132" spans="1:9" ht="12">
      <c r="A132" s="169" t="s">
        <v>123</v>
      </c>
      <c r="B132" s="169"/>
      <c r="C132" s="169"/>
      <c r="D132" s="169"/>
      <c r="E132" s="169"/>
      <c r="F132" s="169"/>
      <c r="G132" s="169"/>
      <c r="H132" s="54">
        <f>H121</f>
        <v>0.1661807580174927</v>
      </c>
      <c r="I132" s="55">
        <f>I121</f>
        <v>454.6087818759183</v>
      </c>
    </row>
    <row r="133" ht="4.5" customHeight="1"/>
    <row r="134" spans="1:9" ht="11.25">
      <c r="A134" s="187" t="s">
        <v>124</v>
      </c>
      <c r="B134" s="187"/>
      <c r="C134" s="187"/>
      <c r="D134" s="187"/>
      <c r="E134" s="187"/>
      <c r="F134" s="187"/>
      <c r="G134" s="187"/>
      <c r="H134" s="187"/>
      <c r="I134" s="187"/>
    </row>
    <row r="135" spans="1:9" ht="11.25">
      <c r="A135" s="133" t="s">
        <v>27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ht="15" customHeight="1">
      <c r="A136" s="99">
        <v>1</v>
      </c>
      <c r="B136" s="137" t="s">
        <v>125</v>
      </c>
      <c r="C136" s="138"/>
      <c r="D136" s="138"/>
      <c r="E136" s="138"/>
      <c r="F136" s="138"/>
      <c r="G136" s="139"/>
      <c r="H136" s="32">
        <f>I136/$G$153</f>
        <v>0.43946577357260486</v>
      </c>
      <c r="I136" s="85">
        <f>I30</f>
        <v>1402</v>
      </c>
    </row>
    <row r="137" spans="1:9" ht="15" customHeight="1">
      <c r="A137" s="99">
        <v>2</v>
      </c>
      <c r="B137" s="137" t="s">
        <v>126</v>
      </c>
      <c r="C137" s="138"/>
      <c r="D137" s="138"/>
      <c r="E137" s="138"/>
      <c r="F137" s="138"/>
      <c r="G137" s="139"/>
      <c r="H137" s="32">
        <f>I137/$G$153</f>
        <v>0.32637802848053543</v>
      </c>
      <c r="I137" s="85">
        <f>I41+I53+I60+I64</f>
        <v>1041.2232839199999</v>
      </c>
    </row>
    <row r="138" spans="1:9" ht="15" customHeight="1">
      <c r="A138" s="99">
        <v>3</v>
      </c>
      <c r="B138" s="152" t="s">
        <v>127</v>
      </c>
      <c r="C138" s="152"/>
      <c r="D138" s="152"/>
      <c r="E138" s="152"/>
      <c r="F138" s="152"/>
      <c r="G138" s="152"/>
      <c r="H138" s="32">
        <f>I138/$G$153</f>
        <v>0.09165619794685985</v>
      </c>
      <c r="I138" s="85">
        <f>I72</f>
        <v>292.405</v>
      </c>
    </row>
    <row r="139" spans="1:10" s="37" customFormat="1" ht="15" customHeight="1">
      <c r="A139" s="188" t="s">
        <v>128</v>
      </c>
      <c r="B139" s="189"/>
      <c r="C139" s="189"/>
      <c r="D139" s="189"/>
      <c r="E139" s="189"/>
      <c r="F139" s="189"/>
      <c r="G139" s="190"/>
      <c r="H139" s="54">
        <f>H136+H137+H138</f>
        <v>0.8575000000000002</v>
      </c>
      <c r="I139" s="55">
        <f>I136+I137+I138</f>
        <v>2735.6282839199994</v>
      </c>
      <c r="J139" s="86"/>
    </row>
    <row r="140" ht="4.5" customHeight="1"/>
    <row r="141" spans="1:9" ht="11.25">
      <c r="A141" s="133" t="s">
        <v>77</v>
      </c>
      <c r="B141" s="133"/>
      <c r="C141" s="133"/>
      <c r="D141" s="133"/>
      <c r="E141" s="133"/>
      <c r="F141" s="133"/>
      <c r="G141" s="133"/>
      <c r="H141" s="133"/>
      <c r="I141" s="133"/>
    </row>
    <row r="142" spans="1:9" ht="15" customHeight="1">
      <c r="A142" s="99">
        <v>1</v>
      </c>
      <c r="B142" s="137" t="s">
        <v>129</v>
      </c>
      <c r="C142" s="138"/>
      <c r="D142" s="138"/>
      <c r="E142" s="138"/>
      <c r="F142" s="138"/>
      <c r="G142" s="139"/>
      <c r="H142" s="32">
        <f>I142/$G$153</f>
        <v>0</v>
      </c>
      <c r="I142" s="33">
        <f>I92</f>
        <v>0</v>
      </c>
    </row>
    <row r="143" spans="1:9" ht="15" customHeight="1">
      <c r="A143" s="99">
        <v>2</v>
      </c>
      <c r="B143" s="137" t="s">
        <v>130</v>
      </c>
      <c r="C143" s="138"/>
      <c r="D143" s="138"/>
      <c r="E143" s="138"/>
      <c r="F143" s="138"/>
      <c r="G143" s="139"/>
      <c r="H143" s="32">
        <f>I143/$G$153</f>
        <v>0</v>
      </c>
      <c r="I143" s="33">
        <f>I102</f>
        <v>0</v>
      </c>
    </row>
    <row r="144" spans="1:9" ht="15" customHeight="1">
      <c r="A144" s="99">
        <v>3</v>
      </c>
      <c r="B144" s="137" t="s">
        <v>131</v>
      </c>
      <c r="C144" s="138"/>
      <c r="D144" s="138"/>
      <c r="E144" s="138"/>
      <c r="F144" s="138"/>
      <c r="G144" s="139"/>
      <c r="H144" s="32">
        <f>I144/$G$153</f>
        <v>0</v>
      </c>
      <c r="I144" s="33">
        <f>I106</f>
        <v>0</v>
      </c>
    </row>
    <row r="145" spans="1:9" ht="15" customHeight="1">
      <c r="A145" s="188" t="s">
        <v>132</v>
      </c>
      <c r="B145" s="189"/>
      <c r="C145" s="189"/>
      <c r="D145" s="189"/>
      <c r="E145" s="189"/>
      <c r="F145" s="189"/>
      <c r="G145" s="190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33" t="s">
        <v>102</v>
      </c>
      <c r="B147" s="133"/>
      <c r="C147" s="133"/>
      <c r="D147" s="133"/>
      <c r="E147" s="133"/>
      <c r="F147" s="133"/>
      <c r="G147" s="133"/>
      <c r="H147" s="133"/>
      <c r="I147" s="133"/>
    </row>
    <row r="148" spans="1:9" ht="15" customHeight="1">
      <c r="A148" s="99">
        <v>1</v>
      </c>
      <c r="B148" s="137" t="s">
        <v>133</v>
      </c>
      <c r="C148" s="138"/>
      <c r="D148" s="138"/>
      <c r="E148" s="138"/>
      <c r="F148" s="138"/>
      <c r="G148" s="139"/>
      <c r="H148" s="32">
        <f>I148/$G$153</f>
        <v>0.14250000000000002</v>
      </c>
      <c r="I148" s="33">
        <f>I121</f>
        <v>454.6087818759183</v>
      </c>
    </row>
    <row r="149" spans="1:11" ht="15" customHeight="1">
      <c r="A149" s="188" t="s">
        <v>134</v>
      </c>
      <c r="B149" s="189"/>
      <c r="C149" s="189"/>
      <c r="D149" s="189"/>
      <c r="E149" s="189"/>
      <c r="F149" s="189"/>
      <c r="G149" s="190"/>
      <c r="H149" s="54">
        <f>H148</f>
        <v>0.14250000000000002</v>
      </c>
      <c r="I149" s="55">
        <f>I121</f>
        <v>454.6087818759183</v>
      </c>
      <c r="K149" s="87"/>
    </row>
    <row r="150" ht="4.5" customHeight="1"/>
    <row r="151" spans="1:9" ht="11.25" customHeight="1">
      <c r="A151" s="198" t="s">
        <v>124</v>
      </c>
      <c r="B151" s="198"/>
      <c r="C151" s="198"/>
      <c r="D151" s="198"/>
      <c r="E151" s="198"/>
      <c r="F151" s="198"/>
      <c r="G151" s="198"/>
      <c r="H151" s="198"/>
      <c r="I151" s="198"/>
    </row>
    <row r="152" spans="1:9" ht="33.75">
      <c r="A152" s="199" t="s">
        <v>135</v>
      </c>
      <c r="B152" s="199"/>
      <c r="C152" s="199"/>
      <c r="D152" s="199"/>
      <c r="E152" s="199"/>
      <c r="F152" s="199"/>
      <c r="G152" s="106" t="s">
        <v>136</v>
      </c>
      <c r="H152" s="106" t="s">
        <v>137</v>
      </c>
      <c r="I152" s="106" t="s">
        <v>138</v>
      </c>
    </row>
    <row r="153" spans="1:9" ht="11.25" customHeight="1">
      <c r="A153" s="200" t="str">
        <f>D5</f>
        <v>Eletricista</v>
      </c>
      <c r="B153" s="201"/>
      <c r="C153" s="201"/>
      <c r="D153" s="201"/>
      <c r="E153" s="201"/>
      <c r="F153" s="202"/>
      <c r="G153" s="89">
        <f>I139+I145+I149</f>
        <v>3190.2370657959177</v>
      </c>
      <c r="H153" s="106">
        <v>1</v>
      </c>
      <c r="I153" s="89">
        <f>G153*H153</f>
        <v>3190.2370657959177</v>
      </c>
    </row>
    <row r="154" spans="1:9" ht="11.25">
      <c r="A154" s="200"/>
      <c r="B154" s="201"/>
      <c r="C154" s="201"/>
      <c r="D154" s="201"/>
      <c r="E154" s="201"/>
      <c r="F154" s="202"/>
      <c r="G154" s="106"/>
      <c r="H154" s="106"/>
      <c r="I154" s="89"/>
    </row>
    <row r="155" spans="1:10" s="37" customFormat="1" ht="12">
      <c r="A155" s="195" t="s">
        <v>139</v>
      </c>
      <c r="B155" s="196"/>
      <c r="C155" s="196"/>
      <c r="D155" s="196"/>
      <c r="E155" s="196"/>
      <c r="F155" s="196"/>
      <c r="G155" s="196"/>
      <c r="H155" s="197"/>
      <c r="I155" s="90">
        <f>I153+I154</f>
        <v>3190.2370657959177</v>
      </c>
      <c r="J155" s="86"/>
    </row>
  </sheetData>
  <sheetProtection/>
  <mergeCells count="141"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36:G36"/>
    <mergeCell ref="B37:G37"/>
    <mergeCell ref="B38:G38"/>
    <mergeCell ref="B39:G39"/>
    <mergeCell ref="B40:G40"/>
    <mergeCell ref="A41:G41"/>
    <mergeCell ref="A42:I42"/>
    <mergeCell ref="B44:G44"/>
    <mergeCell ref="B45:G45"/>
    <mergeCell ref="B46:G46"/>
    <mergeCell ref="B47:G47"/>
    <mergeCell ref="B48:G48"/>
    <mergeCell ref="A43:I43"/>
    <mergeCell ref="B35:G35"/>
    <mergeCell ref="B24:G24"/>
    <mergeCell ref="B25:G25"/>
    <mergeCell ref="B26:G26"/>
    <mergeCell ref="A27:A28"/>
    <mergeCell ref="B27:G27"/>
    <mergeCell ref="B28:G28"/>
    <mergeCell ref="G12:G15"/>
    <mergeCell ref="B29:G29"/>
    <mergeCell ref="A30:G30"/>
    <mergeCell ref="B32:G32"/>
    <mergeCell ref="B33:G33"/>
    <mergeCell ref="B34:G34"/>
    <mergeCell ref="A16:F19"/>
    <mergeCell ref="G16:G19"/>
    <mergeCell ref="A20:F20"/>
    <mergeCell ref="A22:I22"/>
    <mergeCell ref="B23:G23"/>
    <mergeCell ref="G6:G9"/>
    <mergeCell ref="D8:F8"/>
    <mergeCell ref="A10:F10"/>
    <mergeCell ref="A11:F11"/>
    <mergeCell ref="A12:F15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130" zoomScalePageLayoutView="0" workbookViewId="0" topLeftCell="A92">
      <selection activeCell="I109" sqref="I109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194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196</v>
      </c>
      <c r="B5" s="10"/>
      <c r="C5" s="10"/>
      <c r="D5" s="11" t="s">
        <v>192</v>
      </c>
      <c r="E5" s="116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113" t="s">
        <v>4</v>
      </c>
      <c r="B6" s="14"/>
      <c r="C6" s="15"/>
      <c r="D6" s="16" t="s">
        <v>170</v>
      </c>
      <c r="E6" s="17"/>
      <c r="F6" s="18"/>
      <c r="G6" s="130" t="s">
        <v>173</v>
      </c>
      <c r="H6" s="115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184</v>
      </c>
      <c r="E7" s="17"/>
      <c r="F7" s="18"/>
      <c r="G7" s="130"/>
      <c r="H7" s="115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186</v>
      </c>
      <c r="E8" s="138"/>
      <c r="F8" s="139"/>
      <c r="G8" s="130"/>
      <c r="H8" s="115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23" t="s">
        <v>12</v>
      </c>
      <c r="E9" s="17"/>
      <c r="F9" s="18"/>
      <c r="G9" s="130"/>
      <c r="H9" s="115" t="s">
        <v>8</v>
      </c>
      <c r="I9" s="115">
        <v>0</v>
      </c>
    </row>
    <row r="10" spans="1:9" ht="23.25" customHeight="1">
      <c r="A10" s="131" t="s">
        <v>13</v>
      </c>
      <c r="B10" s="131"/>
      <c r="C10" s="131"/>
      <c r="D10" s="131"/>
      <c r="E10" s="131"/>
      <c r="F10" s="131"/>
      <c r="G10" s="115" t="s">
        <v>184</v>
      </c>
      <c r="H10" s="115">
        <v>220</v>
      </c>
      <c r="I10" s="23">
        <v>1082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115" t="str">
        <f>D9</f>
        <v>Porto Alegre</v>
      </c>
      <c r="H11" s="115" t="s">
        <v>16</v>
      </c>
      <c r="I11" s="25">
        <v>0.05</v>
      </c>
    </row>
    <row r="12" spans="1:9" ht="15" customHeight="1">
      <c r="A12" s="141" t="s">
        <v>185</v>
      </c>
      <c r="B12" s="142"/>
      <c r="C12" s="142"/>
      <c r="D12" s="142"/>
      <c r="E12" s="142"/>
      <c r="F12" s="142"/>
      <c r="G12" s="130" t="s">
        <v>18</v>
      </c>
      <c r="H12" s="115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115" t="s">
        <v>20</v>
      </c>
      <c r="I13" s="115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115" t="s">
        <v>21</v>
      </c>
      <c r="I14" s="115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115" t="s">
        <v>22</v>
      </c>
      <c r="I15" s="20">
        <v>0.06</v>
      </c>
    </row>
    <row r="16" spans="1:9" ht="11.25" customHeight="1">
      <c r="A16" s="131" t="s">
        <v>182</v>
      </c>
      <c r="B16" s="131"/>
      <c r="C16" s="131"/>
      <c r="D16" s="131"/>
      <c r="E16" s="131"/>
      <c r="F16" s="132"/>
      <c r="G16" s="130" t="s">
        <v>18</v>
      </c>
      <c r="H16" s="115" t="s">
        <v>19</v>
      </c>
      <c r="I16" s="118">
        <v>22.2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115" t="s">
        <v>20</v>
      </c>
      <c r="I17" s="22">
        <v>22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115" t="s">
        <v>23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115" t="s">
        <v>22</v>
      </c>
      <c r="I19" s="27">
        <v>0.2</v>
      </c>
    </row>
    <row r="20" spans="1:9" ht="11.25">
      <c r="A20" s="131" t="s">
        <v>26</v>
      </c>
      <c r="B20" s="131"/>
      <c r="C20" s="131"/>
      <c r="D20" s="131"/>
      <c r="E20" s="131"/>
      <c r="F20" s="131"/>
      <c r="G20" s="115"/>
      <c r="H20" s="115" t="s">
        <v>16</v>
      </c>
      <c r="I20" s="27">
        <v>0.2</v>
      </c>
    </row>
    <row r="21" ht="4.5" customHeight="1"/>
    <row r="22" spans="1:9" ht="17.25" customHeight="1">
      <c r="A22" s="133" t="s">
        <v>27</v>
      </c>
      <c r="B22" s="133"/>
      <c r="C22" s="133"/>
      <c r="D22" s="133"/>
      <c r="E22" s="133"/>
      <c r="F22" s="133"/>
      <c r="G22" s="133"/>
      <c r="H22" s="133"/>
      <c r="I22" s="133"/>
    </row>
    <row r="23" spans="1:9" ht="45">
      <c r="A23" s="30" t="s">
        <v>28</v>
      </c>
      <c r="B23" s="134" t="s">
        <v>29</v>
      </c>
      <c r="C23" s="135"/>
      <c r="D23" s="135"/>
      <c r="E23" s="135"/>
      <c r="F23" s="135"/>
      <c r="G23" s="136"/>
      <c r="H23" s="30" t="s">
        <v>30</v>
      </c>
      <c r="I23" s="30" t="s">
        <v>31</v>
      </c>
    </row>
    <row r="24" spans="1:9" ht="15" customHeight="1">
      <c r="A24" s="109">
        <v>1</v>
      </c>
      <c r="B24" s="137" t="s">
        <v>32</v>
      </c>
      <c r="C24" s="138"/>
      <c r="D24" s="138"/>
      <c r="E24" s="138"/>
      <c r="F24" s="138"/>
      <c r="G24" s="139"/>
      <c r="H24" s="32">
        <f aca="true" t="shared" si="0" ref="H24:H29">I24/$I$30</f>
        <v>1</v>
      </c>
      <c r="I24" s="33">
        <f>I10/H10*I5</f>
        <v>983.6363636363636</v>
      </c>
    </row>
    <row r="25" spans="1:10" ht="15" customHeight="1">
      <c r="A25" s="109">
        <v>2</v>
      </c>
      <c r="B25" s="137" t="s">
        <v>143</v>
      </c>
      <c r="C25" s="138"/>
      <c r="D25" s="138"/>
      <c r="E25" s="138"/>
      <c r="F25" s="138"/>
      <c r="G25" s="139"/>
      <c r="H25" s="32">
        <f t="shared" si="0"/>
        <v>0</v>
      </c>
      <c r="I25" s="111">
        <v>0</v>
      </c>
      <c r="J25" s="34"/>
    </row>
    <row r="26" spans="1:9" ht="15" customHeight="1">
      <c r="A26" s="109">
        <v>3</v>
      </c>
      <c r="B26" s="137" t="s">
        <v>144</v>
      </c>
      <c r="C26" s="138"/>
      <c r="D26" s="138"/>
      <c r="E26" s="138"/>
      <c r="F26" s="138"/>
      <c r="G26" s="139"/>
      <c r="H26" s="32">
        <f t="shared" si="0"/>
        <v>0</v>
      </c>
      <c r="I26" s="33">
        <v>0</v>
      </c>
    </row>
    <row r="27" spans="1:9" ht="15" customHeight="1">
      <c r="A27" s="150">
        <v>4</v>
      </c>
      <c r="B27" s="152" t="s">
        <v>164</v>
      </c>
      <c r="C27" s="152"/>
      <c r="D27" s="152"/>
      <c r="E27" s="152"/>
      <c r="F27" s="152"/>
      <c r="G27" s="152"/>
      <c r="H27" s="32">
        <f t="shared" si="0"/>
        <v>0</v>
      </c>
      <c r="I27" s="33">
        <f>I6*I7*I10</f>
        <v>0</v>
      </c>
    </row>
    <row r="28" spans="1:9" ht="15" customHeight="1">
      <c r="A28" s="151"/>
      <c r="B28" s="153" t="s">
        <v>165</v>
      </c>
      <c r="C28" s="154"/>
      <c r="D28" s="154"/>
      <c r="E28" s="154"/>
      <c r="F28" s="154"/>
      <c r="G28" s="155"/>
      <c r="H28" s="32">
        <f t="shared" si="0"/>
        <v>0</v>
      </c>
      <c r="I28" s="33">
        <f>(I8*I10*I9)</f>
        <v>0</v>
      </c>
    </row>
    <row r="29" spans="1:9" ht="15" customHeight="1">
      <c r="A29" s="109">
        <v>5</v>
      </c>
      <c r="B29" s="137" t="s">
        <v>26</v>
      </c>
      <c r="C29" s="138"/>
      <c r="D29" s="138"/>
      <c r="E29" s="138"/>
      <c r="F29" s="138"/>
      <c r="G29" s="139"/>
      <c r="H29" s="32">
        <f t="shared" si="0"/>
        <v>0</v>
      </c>
      <c r="I29" s="33">
        <v>0</v>
      </c>
    </row>
    <row r="30" spans="1:10" s="37" customFormat="1" ht="15" customHeight="1">
      <c r="A30" s="147" t="s">
        <v>33</v>
      </c>
      <c r="B30" s="148"/>
      <c r="C30" s="148"/>
      <c r="D30" s="148"/>
      <c r="E30" s="148"/>
      <c r="F30" s="148"/>
      <c r="G30" s="149"/>
      <c r="H30" s="35">
        <f>SUM(H24:H29)</f>
        <v>1</v>
      </c>
      <c r="I30" s="110">
        <f>SUM(I24:I29)</f>
        <v>983.6363636363636</v>
      </c>
      <c r="J30" s="36"/>
    </row>
    <row r="31" ht="4.5" customHeight="1"/>
    <row r="32" spans="1:9" ht="33.75" customHeight="1">
      <c r="A32" s="30" t="s">
        <v>34</v>
      </c>
      <c r="B32" s="134" t="s">
        <v>35</v>
      </c>
      <c r="C32" s="135"/>
      <c r="D32" s="135"/>
      <c r="E32" s="135"/>
      <c r="F32" s="135"/>
      <c r="G32" s="136"/>
      <c r="H32" s="30" t="s">
        <v>30</v>
      </c>
      <c r="I32" s="30" t="s">
        <v>31</v>
      </c>
    </row>
    <row r="33" spans="1:9" ht="15" customHeight="1">
      <c r="A33" s="109">
        <v>1</v>
      </c>
      <c r="B33" s="137" t="s">
        <v>145</v>
      </c>
      <c r="C33" s="138"/>
      <c r="D33" s="138"/>
      <c r="E33" s="138"/>
      <c r="F33" s="138"/>
      <c r="G33" s="139"/>
      <c r="H33" s="32">
        <v>0.2</v>
      </c>
      <c r="I33" s="33">
        <f aca="true" t="shared" si="1" ref="I33:I40">$I$30*H33</f>
        <v>196.72727272727275</v>
      </c>
    </row>
    <row r="34" spans="1:9" ht="15" customHeight="1">
      <c r="A34" s="109">
        <v>2</v>
      </c>
      <c r="B34" s="137" t="s">
        <v>146</v>
      </c>
      <c r="C34" s="138"/>
      <c r="D34" s="138"/>
      <c r="E34" s="138"/>
      <c r="F34" s="138"/>
      <c r="G34" s="139"/>
      <c r="H34" s="32">
        <v>0.015</v>
      </c>
      <c r="I34" s="33">
        <f t="shared" si="1"/>
        <v>14.754545454545454</v>
      </c>
    </row>
    <row r="35" spans="1:9" ht="15" customHeight="1">
      <c r="A35" s="109">
        <v>3</v>
      </c>
      <c r="B35" s="137" t="s">
        <v>147</v>
      </c>
      <c r="C35" s="138"/>
      <c r="D35" s="138"/>
      <c r="E35" s="138"/>
      <c r="F35" s="138"/>
      <c r="G35" s="139"/>
      <c r="H35" s="32">
        <v>0.01</v>
      </c>
      <c r="I35" s="33">
        <f t="shared" si="1"/>
        <v>9.836363636363636</v>
      </c>
    </row>
    <row r="36" spans="1:9" ht="15" customHeight="1">
      <c r="A36" s="109">
        <v>4</v>
      </c>
      <c r="B36" s="137" t="s">
        <v>148</v>
      </c>
      <c r="C36" s="138"/>
      <c r="D36" s="138"/>
      <c r="E36" s="138"/>
      <c r="F36" s="138"/>
      <c r="G36" s="139"/>
      <c r="H36" s="32">
        <v>0.002</v>
      </c>
      <c r="I36" s="33">
        <f t="shared" si="1"/>
        <v>1.9672727272727273</v>
      </c>
    </row>
    <row r="37" spans="1:9" ht="15" customHeight="1">
      <c r="A37" s="109">
        <v>5</v>
      </c>
      <c r="B37" s="137" t="s">
        <v>149</v>
      </c>
      <c r="C37" s="138"/>
      <c r="D37" s="138"/>
      <c r="E37" s="138"/>
      <c r="F37" s="138"/>
      <c r="G37" s="139"/>
      <c r="H37" s="32">
        <v>0.025</v>
      </c>
      <c r="I37" s="33">
        <f t="shared" si="1"/>
        <v>24.590909090909093</v>
      </c>
    </row>
    <row r="38" spans="1:9" ht="15" customHeight="1">
      <c r="A38" s="109">
        <v>6</v>
      </c>
      <c r="B38" s="137" t="s">
        <v>150</v>
      </c>
      <c r="C38" s="138"/>
      <c r="D38" s="138"/>
      <c r="E38" s="138"/>
      <c r="F38" s="138"/>
      <c r="G38" s="139"/>
      <c r="H38" s="32">
        <v>0.08</v>
      </c>
      <c r="I38" s="33">
        <f t="shared" si="1"/>
        <v>78.69090909090909</v>
      </c>
    </row>
    <row r="39" spans="1:9" ht="15" customHeight="1">
      <c r="A39" s="109">
        <v>7</v>
      </c>
      <c r="B39" s="137" t="s">
        <v>151</v>
      </c>
      <c r="C39" s="138"/>
      <c r="D39" s="138"/>
      <c r="E39" s="138"/>
      <c r="F39" s="138"/>
      <c r="G39" s="139"/>
      <c r="H39" s="32">
        <v>0.03</v>
      </c>
      <c r="I39" s="33">
        <f t="shared" si="1"/>
        <v>29.509090909090908</v>
      </c>
    </row>
    <row r="40" spans="1:9" ht="15" customHeight="1">
      <c r="A40" s="109">
        <v>8</v>
      </c>
      <c r="B40" s="137" t="s">
        <v>152</v>
      </c>
      <c r="C40" s="138"/>
      <c r="D40" s="138"/>
      <c r="E40" s="138"/>
      <c r="F40" s="138"/>
      <c r="G40" s="139"/>
      <c r="H40" s="32">
        <v>0.006</v>
      </c>
      <c r="I40" s="33">
        <f t="shared" si="1"/>
        <v>5.901818181818182</v>
      </c>
    </row>
    <row r="41" spans="1:10" s="37" customFormat="1" ht="15" customHeight="1">
      <c r="A41" s="147" t="s">
        <v>36</v>
      </c>
      <c r="B41" s="148"/>
      <c r="C41" s="148"/>
      <c r="D41" s="148"/>
      <c r="E41" s="148"/>
      <c r="F41" s="148"/>
      <c r="G41" s="149"/>
      <c r="H41" s="35">
        <f>SUM(H33:H40)</f>
        <v>0.3680000000000001</v>
      </c>
      <c r="I41" s="110">
        <f>I33+I34+I35+I36+I37+I38+I39+I40</f>
        <v>361.97818181818184</v>
      </c>
      <c r="J41" s="36"/>
    </row>
    <row r="42" spans="1:9" ht="1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</row>
    <row r="43" spans="1:9" ht="29.25" customHeight="1">
      <c r="A43" s="156" t="s">
        <v>199</v>
      </c>
      <c r="B43" s="156"/>
      <c r="C43" s="156"/>
      <c r="D43" s="156"/>
      <c r="E43" s="156"/>
      <c r="F43" s="156"/>
      <c r="G43" s="156"/>
      <c r="H43" s="156"/>
      <c r="I43" s="156"/>
    </row>
    <row r="44" spans="1:9" ht="33.75" customHeight="1">
      <c r="A44" s="30" t="s">
        <v>38</v>
      </c>
      <c r="B44" s="134" t="s">
        <v>39</v>
      </c>
      <c r="C44" s="135"/>
      <c r="D44" s="135"/>
      <c r="E44" s="135"/>
      <c r="F44" s="135"/>
      <c r="G44" s="136"/>
      <c r="H44" s="30" t="s">
        <v>30</v>
      </c>
      <c r="I44" s="30" t="s">
        <v>31</v>
      </c>
    </row>
    <row r="45" spans="1:9" ht="13.5" customHeight="1">
      <c r="A45" s="109">
        <v>1</v>
      </c>
      <c r="B45" s="137" t="s">
        <v>40</v>
      </c>
      <c r="C45" s="138"/>
      <c r="D45" s="138"/>
      <c r="E45" s="138"/>
      <c r="F45" s="138"/>
      <c r="G45" s="139"/>
      <c r="H45" s="32">
        <v>0.1111</v>
      </c>
      <c r="I45" s="33">
        <f>$I$30*H45</f>
        <v>109.282</v>
      </c>
    </row>
    <row r="46" spans="1:9" ht="13.5" customHeight="1">
      <c r="A46" s="109">
        <v>2</v>
      </c>
      <c r="B46" s="137" t="s">
        <v>153</v>
      </c>
      <c r="C46" s="138"/>
      <c r="D46" s="138"/>
      <c r="E46" s="138"/>
      <c r="F46" s="138"/>
      <c r="G46" s="139"/>
      <c r="H46" s="32">
        <v>0.02047</v>
      </c>
      <c r="I46" s="33">
        <f aca="true" t="shared" si="2" ref="I46:I51">$I$30*H46</f>
        <v>20.135036363636363</v>
      </c>
    </row>
    <row r="47" spans="1:9" ht="13.5" customHeight="1">
      <c r="A47" s="109">
        <v>3</v>
      </c>
      <c r="B47" s="137" t="s">
        <v>154</v>
      </c>
      <c r="C47" s="138"/>
      <c r="D47" s="138"/>
      <c r="E47" s="138"/>
      <c r="F47" s="138"/>
      <c r="G47" s="139"/>
      <c r="H47" s="32">
        <v>0.012123</v>
      </c>
      <c r="I47" s="33">
        <f t="shared" si="2"/>
        <v>11.924623636363636</v>
      </c>
    </row>
    <row r="48" spans="1:9" ht="13.5" customHeight="1">
      <c r="A48" s="109">
        <v>4</v>
      </c>
      <c r="B48" s="137" t="s">
        <v>41</v>
      </c>
      <c r="C48" s="138"/>
      <c r="D48" s="138"/>
      <c r="E48" s="138"/>
      <c r="F48" s="138"/>
      <c r="G48" s="139"/>
      <c r="H48" s="32">
        <v>0.011436</v>
      </c>
      <c r="I48" s="33">
        <f>$I$30*H48</f>
        <v>11.248865454545454</v>
      </c>
    </row>
    <row r="49" spans="1:9" ht="13.5" customHeight="1">
      <c r="A49" s="109">
        <v>5</v>
      </c>
      <c r="B49" s="137" t="s">
        <v>42</v>
      </c>
      <c r="C49" s="138"/>
      <c r="D49" s="138"/>
      <c r="E49" s="138"/>
      <c r="F49" s="138"/>
      <c r="G49" s="139"/>
      <c r="H49" s="32">
        <v>0.000174</v>
      </c>
      <c r="I49" s="33">
        <f t="shared" si="2"/>
        <v>0.17115272727272726</v>
      </c>
    </row>
    <row r="50" spans="1:9" ht="13.5" customHeight="1">
      <c r="A50" s="109">
        <v>6</v>
      </c>
      <c r="B50" s="137" t="s">
        <v>43</v>
      </c>
      <c r="C50" s="138"/>
      <c r="D50" s="138"/>
      <c r="E50" s="138"/>
      <c r="F50" s="138"/>
      <c r="G50" s="139"/>
      <c r="H50" s="32">
        <v>0.000442</v>
      </c>
      <c r="I50" s="33">
        <f t="shared" si="2"/>
        <v>0.4347672727272727</v>
      </c>
    </row>
    <row r="51" spans="1:9" ht="13.5" customHeight="1">
      <c r="A51" s="109">
        <v>7</v>
      </c>
      <c r="B51" s="137" t="s">
        <v>44</v>
      </c>
      <c r="C51" s="138"/>
      <c r="D51" s="138"/>
      <c r="E51" s="138"/>
      <c r="F51" s="138"/>
      <c r="G51" s="139"/>
      <c r="H51" s="32">
        <v>0.000185</v>
      </c>
      <c r="I51" s="33">
        <f t="shared" si="2"/>
        <v>0.18197272727272726</v>
      </c>
    </row>
    <row r="52" spans="1:9" ht="13.5" customHeight="1">
      <c r="A52" s="109">
        <v>8</v>
      </c>
      <c r="B52" s="137" t="s">
        <v>45</v>
      </c>
      <c r="C52" s="138"/>
      <c r="D52" s="138"/>
      <c r="E52" s="138"/>
      <c r="F52" s="138"/>
      <c r="G52" s="139"/>
      <c r="H52" s="32">
        <v>0.09079</v>
      </c>
      <c r="I52" s="33">
        <f>$I$30*H52</f>
        <v>89.30434545454546</v>
      </c>
    </row>
    <row r="53" spans="1:10" s="37" customFormat="1" ht="13.5" customHeight="1">
      <c r="A53" s="147" t="s">
        <v>46</v>
      </c>
      <c r="B53" s="148"/>
      <c r="C53" s="148"/>
      <c r="D53" s="148"/>
      <c r="E53" s="148"/>
      <c r="F53" s="148"/>
      <c r="G53" s="149"/>
      <c r="H53" s="35">
        <f>SUM(H45:H52)</f>
        <v>0.24672</v>
      </c>
      <c r="I53" s="110">
        <f>I45+I46+I47+I48+I49+I50+I51+I52</f>
        <v>242.68276363636363</v>
      </c>
      <c r="J53" s="36"/>
    </row>
    <row r="54" spans="1:9" ht="10.5" customHeight="1">
      <c r="A54" s="38" t="s">
        <v>47</v>
      </c>
      <c r="B54" s="158" t="s">
        <v>48</v>
      </c>
      <c r="C54" s="158"/>
      <c r="D54" s="158"/>
      <c r="E54" s="158"/>
      <c r="F54" s="158"/>
      <c r="G54" s="158"/>
      <c r="H54" s="158"/>
      <c r="I54" s="158"/>
    </row>
    <row r="55" spans="1:9" ht="9" customHeight="1">
      <c r="A55" s="38" t="s">
        <v>49</v>
      </c>
      <c r="B55" s="157" t="s">
        <v>50</v>
      </c>
      <c r="C55" s="157"/>
      <c r="D55" s="157"/>
      <c r="E55" s="157"/>
      <c r="F55" s="157"/>
      <c r="G55" s="157"/>
      <c r="H55" s="157"/>
      <c r="I55" s="157"/>
    </row>
    <row r="56" spans="1:9" ht="33.75" customHeight="1">
      <c r="A56" s="30" t="s">
        <v>51</v>
      </c>
      <c r="B56" s="134" t="s">
        <v>52</v>
      </c>
      <c r="C56" s="135"/>
      <c r="D56" s="135"/>
      <c r="E56" s="135"/>
      <c r="F56" s="135"/>
      <c r="G56" s="136"/>
      <c r="H56" s="30" t="s">
        <v>30</v>
      </c>
      <c r="I56" s="30" t="s">
        <v>31</v>
      </c>
    </row>
    <row r="57" spans="1:9" ht="15" customHeight="1">
      <c r="A57" s="109">
        <v>1</v>
      </c>
      <c r="B57" s="137" t="s">
        <v>53</v>
      </c>
      <c r="C57" s="138"/>
      <c r="D57" s="138"/>
      <c r="E57" s="138"/>
      <c r="F57" s="138"/>
      <c r="G57" s="139"/>
      <c r="H57" s="32">
        <v>0.023627</v>
      </c>
      <c r="I57" s="33">
        <f>$I$30*H57</f>
        <v>23.24037636363636</v>
      </c>
    </row>
    <row r="58" spans="1:9" ht="15" customHeight="1">
      <c r="A58" s="109">
        <v>2</v>
      </c>
      <c r="B58" s="137" t="s">
        <v>54</v>
      </c>
      <c r="C58" s="138"/>
      <c r="D58" s="138"/>
      <c r="E58" s="138"/>
      <c r="F58" s="138"/>
      <c r="G58" s="139"/>
      <c r="H58" s="32">
        <v>0.001717</v>
      </c>
      <c r="I58" s="33">
        <f>$I$30*H58</f>
        <v>1.6889036363636363</v>
      </c>
    </row>
    <row r="59" spans="1:9" ht="15" customHeight="1">
      <c r="A59" s="109">
        <v>3</v>
      </c>
      <c r="B59" s="137" t="s">
        <v>55</v>
      </c>
      <c r="C59" s="138"/>
      <c r="D59" s="138"/>
      <c r="E59" s="138"/>
      <c r="F59" s="138"/>
      <c r="G59" s="139"/>
      <c r="H59" s="32">
        <v>0.011813</v>
      </c>
      <c r="I59" s="33">
        <f>$I$30*H59</f>
        <v>11.619696363636365</v>
      </c>
    </row>
    <row r="60" spans="1:10" s="37" customFormat="1" ht="15" customHeight="1">
      <c r="A60" s="147" t="s">
        <v>56</v>
      </c>
      <c r="B60" s="148"/>
      <c r="C60" s="148"/>
      <c r="D60" s="148"/>
      <c r="E60" s="148"/>
      <c r="F60" s="148"/>
      <c r="G60" s="149"/>
      <c r="H60" s="35">
        <f>SUM(H57:H59)</f>
        <v>0.037156999999999996</v>
      </c>
      <c r="I60" s="110">
        <f>I57+I58+I59</f>
        <v>36.54897636363636</v>
      </c>
      <c r="J60" s="36"/>
    </row>
    <row r="61" ht="4.5" customHeight="1"/>
    <row r="62" spans="1:9" ht="45">
      <c r="A62" s="30" t="s">
        <v>57</v>
      </c>
      <c r="B62" s="134" t="s">
        <v>58</v>
      </c>
      <c r="C62" s="135"/>
      <c r="D62" s="135"/>
      <c r="E62" s="135"/>
      <c r="F62" s="135"/>
      <c r="G62" s="136"/>
      <c r="H62" s="30" t="s">
        <v>30</v>
      </c>
      <c r="I62" s="30" t="s">
        <v>31</v>
      </c>
    </row>
    <row r="63" spans="1:9" ht="15" customHeight="1">
      <c r="A63" s="109">
        <v>1</v>
      </c>
      <c r="B63" s="137" t="s">
        <v>59</v>
      </c>
      <c r="C63" s="138"/>
      <c r="D63" s="138"/>
      <c r="E63" s="138"/>
      <c r="F63" s="138"/>
      <c r="G63" s="139"/>
      <c r="H63" s="32">
        <f>(H41*H53)</f>
        <v>0.09079296000000002</v>
      </c>
      <c r="I63" s="33">
        <f>$I$30*H63</f>
        <v>89.30725701818184</v>
      </c>
    </row>
    <row r="64" spans="1:11" s="37" customFormat="1" ht="15" customHeight="1">
      <c r="A64" s="147" t="s">
        <v>60</v>
      </c>
      <c r="B64" s="148"/>
      <c r="C64" s="148"/>
      <c r="D64" s="148"/>
      <c r="E64" s="148"/>
      <c r="F64" s="148"/>
      <c r="G64" s="149"/>
      <c r="H64" s="35">
        <f>SUM(H63:H63)</f>
        <v>0.09079296000000002</v>
      </c>
      <c r="I64" s="110">
        <f>I63</f>
        <v>89.30725701818184</v>
      </c>
      <c r="J64" s="36"/>
      <c r="K64" s="39"/>
    </row>
    <row r="65" ht="4.5" customHeight="1">
      <c r="J65" s="40"/>
    </row>
    <row r="66" spans="1:10" s="37" customFormat="1" ht="12">
      <c r="A66" s="161" t="s">
        <v>61</v>
      </c>
      <c r="B66" s="161"/>
      <c r="C66" s="161"/>
      <c r="D66" s="161"/>
      <c r="E66" s="161"/>
      <c r="F66" s="161"/>
      <c r="G66" s="161"/>
      <c r="H66" s="41">
        <f>H41+H53+H60+H64</f>
        <v>0.7426699600000002</v>
      </c>
      <c r="I66" s="42">
        <f>I41+I53+I60+I64</f>
        <v>730.5171788363638</v>
      </c>
      <c r="J66" s="36"/>
    </row>
    <row r="67" ht="4.5" customHeight="1"/>
    <row r="68" spans="1:9" ht="45">
      <c r="A68" s="30" t="s">
        <v>62</v>
      </c>
      <c r="B68" s="134" t="s">
        <v>63</v>
      </c>
      <c r="C68" s="135"/>
      <c r="D68" s="135"/>
      <c r="E68" s="135"/>
      <c r="F68" s="135"/>
      <c r="G68" s="136"/>
      <c r="H68" s="30" t="s">
        <v>30</v>
      </c>
      <c r="I68" s="30" t="s">
        <v>31</v>
      </c>
    </row>
    <row r="69" spans="1:9" ht="15" customHeight="1">
      <c r="A69" s="117">
        <v>1</v>
      </c>
      <c r="B69" s="137" t="s">
        <v>195</v>
      </c>
      <c r="C69" s="138"/>
      <c r="D69" s="138"/>
      <c r="E69" s="138"/>
      <c r="F69" s="138"/>
      <c r="G69" s="139"/>
      <c r="H69" s="32">
        <f>I69/$I$30</f>
        <v>0.39721996303142326</v>
      </c>
      <c r="I69" s="33">
        <f>I80</f>
        <v>390.71999999999997</v>
      </c>
    </row>
    <row r="70" spans="1:9" ht="15" customHeight="1">
      <c r="A70" s="117">
        <v>2</v>
      </c>
      <c r="B70" s="137" t="s">
        <v>187</v>
      </c>
      <c r="C70" s="138"/>
      <c r="D70" s="138"/>
      <c r="E70" s="138"/>
      <c r="F70" s="138"/>
      <c r="G70" s="139"/>
      <c r="H70" s="32">
        <f>I70/$I$30</f>
        <v>0.1323475046210721</v>
      </c>
      <c r="I70" s="33">
        <f>I76</f>
        <v>130.1818181818182</v>
      </c>
    </row>
    <row r="71" spans="1:9" ht="15" customHeight="1">
      <c r="A71" s="109">
        <v>3</v>
      </c>
      <c r="B71" s="137" t="s">
        <v>183</v>
      </c>
      <c r="C71" s="138"/>
      <c r="D71" s="138"/>
      <c r="E71" s="138"/>
      <c r="F71" s="138"/>
      <c r="G71" s="139"/>
      <c r="H71" s="32">
        <f>I71/$I$24</f>
        <v>0.006872458410351202</v>
      </c>
      <c r="I71" s="33">
        <f>81.12/12</f>
        <v>6.760000000000001</v>
      </c>
    </row>
    <row r="72" spans="1:10" ht="15" customHeight="1">
      <c r="A72" s="147" t="s">
        <v>65</v>
      </c>
      <c r="B72" s="148"/>
      <c r="C72" s="148"/>
      <c r="D72" s="148"/>
      <c r="E72" s="148"/>
      <c r="F72" s="148"/>
      <c r="G72" s="149"/>
      <c r="H72" s="35">
        <f>H69+H70+H71</f>
        <v>0.5364399260628465</v>
      </c>
      <c r="I72" s="110">
        <f>SUM(I69:I71)</f>
        <v>527.6618181818181</v>
      </c>
      <c r="J72" s="34"/>
    </row>
    <row r="73" spans="1:9" ht="4.5" customHeight="1">
      <c r="A73" s="44"/>
      <c r="B73" s="44"/>
      <c r="C73" s="44"/>
      <c r="D73" s="44"/>
      <c r="E73" s="44"/>
      <c r="F73" s="44"/>
      <c r="G73" s="44"/>
      <c r="H73" s="45"/>
      <c r="I73" s="46"/>
    </row>
    <row r="74" spans="1:9" ht="15" customHeight="1">
      <c r="A74" s="159" t="s">
        <v>66</v>
      </c>
      <c r="B74" s="159"/>
      <c r="C74" s="159"/>
      <c r="D74" s="159"/>
      <c r="E74" s="159"/>
      <c r="F74" s="159"/>
      <c r="G74" s="159"/>
      <c r="H74" s="159"/>
      <c r="I74" s="159"/>
    </row>
    <row r="75" spans="1:9" ht="24" customHeight="1">
      <c r="A75" s="131" t="s">
        <v>67</v>
      </c>
      <c r="B75" s="131"/>
      <c r="C75" s="109" t="s">
        <v>68</v>
      </c>
      <c r="D75" s="109" t="s">
        <v>69</v>
      </c>
      <c r="E75" s="109" t="s">
        <v>70</v>
      </c>
      <c r="F75" s="109" t="s">
        <v>71</v>
      </c>
      <c r="G75" s="109" t="s">
        <v>72</v>
      </c>
      <c r="H75" s="32" t="s">
        <v>73</v>
      </c>
      <c r="I75" s="33" t="s">
        <v>74</v>
      </c>
    </row>
    <row r="76" spans="1:9" ht="15" customHeight="1">
      <c r="A76" s="160">
        <f>I12</f>
        <v>4.3</v>
      </c>
      <c r="B76" s="131"/>
      <c r="C76" s="109">
        <f>I13</f>
        <v>22</v>
      </c>
      <c r="D76" s="109">
        <f>I14</f>
        <v>2</v>
      </c>
      <c r="E76" s="114">
        <f>A76*C76*D76</f>
        <v>189.2</v>
      </c>
      <c r="F76" s="33">
        <f>I24</f>
        <v>983.6363636363636</v>
      </c>
      <c r="G76" s="47">
        <f>I15</f>
        <v>0.06</v>
      </c>
      <c r="H76" s="114">
        <f>F76*G76</f>
        <v>59.018181818181816</v>
      </c>
      <c r="I76" s="33">
        <f>IF((E76-H76)&lt;0,0,E76-H76)</f>
        <v>130.1818181818182</v>
      </c>
    </row>
    <row r="77" spans="1:9" ht="4.5" customHeight="1">
      <c r="A77" s="48"/>
      <c r="B77" s="48"/>
      <c r="C77" s="48"/>
      <c r="D77" s="48"/>
      <c r="E77" s="49"/>
      <c r="F77" s="49"/>
      <c r="G77" s="50"/>
      <c r="H77" s="49"/>
      <c r="I77" s="51"/>
    </row>
    <row r="78" spans="1:9" ht="15" customHeight="1">
      <c r="A78" s="159" t="s">
        <v>156</v>
      </c>
      <c r="B78" s="159"/>
      <c r="C78" s="159"/>
      <c r="D78" s="159"/>
      <c r="E78" s="159"/>
      <c r="F78" s="159"/>
      <c r="G78" s="159"/>
      <c r="H78" s="159"/>
      <c r="I78" s="159"/>
    </row>
    <row r="79" spans="1:9" ht="23.25" customHeight="1">
      <c r="A79" s="131" t="s">
        <v>67</v>
      </c>
      <c r="B79" s="131"/>
      <c r="C79" s="109" t="s">
        <v>75</v>
      </c>
      <c r="D79" s="109" t="s">
        <v>69</v>
      </c>
      <c r="E79" s="109" t="s">
        <v>70</v>
      </c>
      <c r="F79" s="109" t="s">
        <v>71</v>
      </c>
      <c r="G79" s="109" t="s">
        <v>72</v>
      </c>
      <c r="H79" s="32" t="str">
        <f>H75</f>
        <v>Valor desconto</v>
      </c>
      <c r="I79" s="33" t="s">
        <v>74</v>
      </c>
    </row>
    <row r="80" spans="1:9" ht="15" customHeight="1">
      <c r="A80" s="168">
        <f>I16</f>
        <v>22.2</v>
      </c>
      <c r="B80" s="168"/>
      <c r="C80" s="53">
        <f>I17</f>
        <v>22</v>
      </c>
      <c r="D80" s="109">
        <f>I18</f>
        <v>1</v>
      </c>
      <c r="E80" s="114">
        <f>A80*C80*D80</f>
        <v>488.4</v>
      </c>
      <c r="F80" s="114">
        <f>E80</f>
        <v>488.4</v>
      </c>
      <c r="G80" s="108">
        <f>I19</f>
        <v>0.2</v>
      </c>
      <c r="H80" s="114">
        <f>F80*G80</f>
        <v>97.68</v>
      </c>
      <c r="I80" s="33">
        <f>IF((E80-H80)&lt;0,0,E80-H80)</f>
        <v>390.71999999999997</v>
      </c>
    </row>
    <row r="81" ht="4.5" customHeight="1"/>
    <row r="82" spans="1:12" ht="12" customHeight="1">
      <c r="A82" s="169" t="s">
        <v>76</v>
      </c>
      <c r="B82" s="169"/>
      <c r="C82" s="169"/>
      <c r="D82" s="169"/>
      <c r="E82" s="169"/>
      <c r="F82" s="169"/>
      <c r="G82" s="169"/>
      <c r="H82" s="54">
        <f>H30+H66+H72</f>
        <v>2.2791098860628467</v>
      </c>
      <c r="I82" s="55">
        <f>I30+I66+I72</f>
        <v>2241.8153606545457</v>
      </c>
      <c r="J82" s="34"/>
      <c r="L82" s="34"/>
    </row>
    <row r="83" spans="1:12" s="60" customFormat="1" ht="4.5" customHeight="1">
      <c r="A83" s="56"/>
      <c r="B83" s="56"/>
      <c r="C83" s="56"/>
      <c r="D83" s="56"/>
      <c r="E83" s="56"/>
      <c r="F83" s="56"/>
      <c r="G83" s="56"/>
      <c r="H83" s="57"/>
      <c r="I83" s="58"/>
      <c r="J83" s="59"/>
      <c r="L83" s="59"/>
    </row>
    <row r="84" spans="1:9" ht="11.25">
      <c r="A84" s="133" t="s">
        <v>77</v>
      </c>
      <c r="B84" s="133"/>
      <c r="C84" s="133"/>
      <c r="D84" s="133"/>
      <c r="E84" s="133"/>
      <c r="F84" s="133"/>
      <c r="G84" s="133"/>
      <c r="H84" s="133"/>
      <c r="I84" s="133"/>
    </row>
    <row r="85" spans="1:9" ht="33.75">
      <c r="A85" s="30" t="s">
        <v>28</v>
      </c>
      <c r="B85" s="134" t="s">
        <v>78</v>
      </c>
      <c r="C85" s="135"/>
      <c r="D85" s="135"/>
      <c r="E85" s="135"/>
      <c r="F85" s="135"/>
      <c r="G85" s="136"/>
      <c r="H85" s="30" t="s">
        <v>30</v>
      </c>
      <c r="I85" s="30" t="s">
        <v>31</v>
      </c>
    </row>
    <row r="86" spans="1:19" ht="15" customHeight="1">
      <c r="A86" s="109">
        <v>1</v>
      </c>
      <c r="B86" s="137" t="s">
        <v>157</v>
      </c>
      <c r="C86" s="138"/>
      <c r="D86" s="138"/>
      <c r="E86" s="138"/>
      <c r="F86" s="138"/>
      <c r="G86" s="139"/>
      <c r="H86" s="32">
        <f aca="true" t="shared" si="3" ref="H86:H91">I86/$I$97</f>
        <v>0</v>
      </c>
      <c r="I86" s="33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09">
        <v>2</v>
      </c>
      <c r="B87" s="162" t="s">
        <v>79</v>
      </c>
      <c r="C87" s="163"/>
      <c r="D87" s="163"/>
      <c r="E87" s="163"/>
      <c r="F87" s="163"/>
      <c r="G87" s="164"/>
      <c r="H87" s="32">
        <f t="shared" si="3"/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09">
        <v>3</v>
      </c>
      <c r="B88" s="137" t="s">
        <v>80</v>
      </c>
      <c r="C88" s="138"/>
      <c r="D88" s="138"/>
      <c r="E88" s="138"/>
      <c r="F88" s="138"/>
      <c r="G88" s="139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9">
        <v>4</v>
      </c>
      <c r="B89" s="165" t="s">
        <v>158</v>
      </c>
      <c r="C89" s="166"/>
      <c r="D89" s="166"/>
      <c r="E89" s="166"/>
      <c r="F89" s="166"/>
      <c r="G89" s="167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9">
        <v>5</v>
      </c>
      <c r="B90" s="137" t="s">
        <v>159</v>
      </c>
      <c r="C90" s="138"/>
      <c r="D90" s="138"/>
      <c r="E90" s="138"/>
      <c r="F90" s="138"/>
      <c r="G90" s="139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9">
        <v>6</v>
      </c>
      <c r="B91" s="137" t="s">
        <v>81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47" t="s">
        <v>82</v>
      </c>
      <c r="B92" s="148"/>
      <c r="C92" s="148"/>
      <c r="D92" s="148"/>
      <c r="E92" s="148"/>
      <c r="F92" s="148"/>
      <c r="G92" s="149"/>
      <c r="H92" s="35">
        <f>H86+H87+H88+H89+H90+H91</f>
        <v>0</v>
      </c>
      <c r="I92" s="62">
        <f>I86+I87+I88+I89+I90+I91</f>
        <v>0</v>
      </c>
      <c r="J92" s="34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58" t="s">
        <v>83</v>
      </c>
      <c r="C93" s="158"/>
      <c r="D93" s="158"/>
      <c r="E93" s="158"/>
      <c r="F93" s="158"/>
      <c r="G93" s="158"/>
      <c r="H93" s="158"/>
      <c r="I93" s="158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70" t="s">
        <v>84</v>
      </c>
      <c r="B95" s="171"/>
      <c r="C95" s="171"/>
      <c r="D95" s="171"/>
      <c r="E95" s="172"/>
      <c r="F95" s="63">
        <v>0.2</v>
      </c>
      <c r="G95" s="64">
        <f>I97*F95</f>
        <v>422.32670849454547</v>
      </c>
      <c r="H95" s="65" t="s">
        <v>85</v>
      </c>
      <c r="I95" s="66">
        <f>I70</f>
        <v>130.1818181818182</v>
      </c>
      <c r="K95"/>
      <c r="L95"/>
      <c r="M95"/>
      <c r="N95"/>
      <c r="O95"/>
      <c r="P95"/>
      <c r="Q95"/>
      <c r="R95"/>
      <c r="S95"/>
    </row>
    <row r="96" spans="1:19" s="70" customFormat="1" ht="16.5" customHeight="1">
      <c r="A96" s="173" t="s">
        <v>86</v>
      </c>
      <c r="B96" s="173"/>
      <c r="C96" s="112" t="s">
        <v>87</v>
      </c>
      <c r="D96" s="112" t="s">
        <v>88</v>
      </c>
      <c r="E96" s="112" t="s">
        <v>89</v>
      </c>
      <c r="F96" s="112" t="s">
        <v>90</v>
      </c>
      <c r="G96" s="112" t="s">
        <v>91</v>
      </c>
      <c r="H96" s="65" t="s">
        <v>92</v>
      </c>
      <c r="I96" s="68" t="s">
        <v>93</v>
      </c>
      <c r="J96" s="69"/>
      <c r="K96"/>
      <c r="L96"/>
      <c r="M96"/>
      <c r="N96"/>
      <c r="O96"/>
      <c r="P96"/>
      <c r="Q96"/>
      <c r="R96"/>
      <c r="S96"/>
    </row>
    <row r="97" spans="1:19" ht="16.5" customHeight="1">
      <c r="A97" s="174">
        <f>I30</f>
        <v>983.6363636363636</v>
      </c>
      <c r="B97" s="174"/>
      <c r="C97" s="111">
        <f>I41</f>
        <v>361.97818181818184</v>
      </c>
      <c r="D97" s="111">
        <f>I53</f>
        <v>242.68276363636363</v>
      </c>
      <c r="E97" s="111">
        <f>I60</f>
        <v>36.54897636363636</v>
      </c>
      <c r="F97" s="111">
        <f>I64</f>
        <v>89.30725701818184</v>
      </c>
      <c r="G97" s="111">
        <f>I72</f>
        <v>527.6618181818181</v>
      </c>
      <c r="H97" s="111">
        <f>SUM(A97:G97)</f>
        <v>2241.815360654545</v>
      </c>
      <c r="I97" s="111">
        <f>H97-I95</f>
        <v>2111.633542472727</v>
      </c>
      <c r="J97" s="34"/>
      <c r="K97"/>
      <c r="L97"/>
      <c r="M97"/>
      <c r="N97"/>
      <c r="O97"/>
      <c r="P97"/>
      <c r="Q97"/>
      <c r="R97"/>
      <c r="S97"/>
    </row>
    <row r="98" spans="1:9" ht="4.5" customHeight="1">
      <c r="A98" s="38"/>
      <c r="B98" s="175"/>
      <c r="C98" s="175"/>
      <c r="D98" s="175"/>
      <c r="E98" s="175"/>
      <c r="F98" s="175"/>
      <c r="G98" s="175"/>
      <c r="H98" s="175"/>
      <c r="I98" s="175"/>
    </row>
    <row r="99" spans="1:9" ht="33.75">
      <c r="A99" s="30" t="s">
        <v>34</v>
      </c>
      <c r="B99" s="134" t="s">
        <v>94</v>
      </c>
      <c r="C99" s="135"/>
      <c r="D99" s="135"/>
      <c r="E99" s="135"/>
      <c r="F99" s="135"/>
      <c r="G99" s="136"/>
      <c r="H99" s="30" t="s">
        <v>30</v>
      </c>
      <c r="I99" s="30" t="s">
        <v>31</v>
      </c>
    </row>
    <row r="100" spans="1:9" ht="15" customHeight="1">
      <c r="A100" s="109">
        <v>1</v>
      </c>
      <c r="B100" s="137" t="s">
        <v>95</v>
      </c>
      <c r="C100" s="138"/>
      <c r="D100" s="138"/>
      <c r="E100" s="138"/>
      <c r="F100" s="138"/>
      <c r="G100" s="139"/>
      <c r="H100" s="32">
        <f>I100/$I$110</f>
        <v>0</v>
      </c>
      <c r="I100" s="33">
        <v>0</v>
      </c>
    </row>
    <row r="101" spans="1:9" ht="15" customHeight="1">
      <c r="A101" s="109">
        <v>2</v>
      </c>
      <c r="B101" s="137" t="s">
        <v>96</v>
      </c>
      <c r="C101" s="138"/>
      <c r="D101" s="138"/>
      <c r="E101" s="138"/>
      <c r="F101" s="138"/>
      <c r="G101" s="139"/>
      <c r="H101" s="32">
        <f>I101/$I$110</f>
        <v>0</v>
      </c>
      <c r="I101" s="33">
        <v>0</v>
      </c>
    </row>
    <row r="102" spans="1:9" ht="15" customHeight="1">
      <c r="A102" s="147" t="s">
        <v>97</v>
      </c>
      <c r="B102" s="148"/>
      <c r="C102" s="148"/>
      <c r="D102" s="148"/>
      <c r="E102" s="148"/>
      <c r="F102" s="148"/>
      <c r="G102" s="149"/>
      <c r="H102" s="35">
        <f>H100+H101</f>
        <v>0</v>
      </c>
      <c r="I102" s="110">
        <f>I100+I101</f>
        <v>0</v>
      </c>
    </row>
    <row r="103" ht="4.5" customHeight="1"/>
    <row r="104" spans="1:9" ht="33.75">
      <c r="A104" s="30" t="s">
        <v>38</v>
      </c>
      <c r="B104" s="134" t="s">
        <v>98</v>
      </c>
      <c r="C104" s="135"/>
      <c r="D104" s="135"/>
      <c r="E104" s="135"/>
      <c r="F104" s="135"/>
      <c r="G104" s="136"/>
      <c r="H104" s="30" t="s">
        <v>30</v>
      </c>
      <c r="I104" s="30" t="s">
        <v>31</v>
      </c>
    </row>
    <row r="105" spans="1:9" ht="15" customHeight="1">
      <c r="A105" s="109">
        <v>1</v>
      </c>
      <c r="B105" s="137" t="s">
        <v>98</v>
      </c>
      <c r="C105" s="138"/>
      <c r="D105" s="138"/>
      <c r="E105" s="138"/>
      <c r="F105" s="138"/>
      <c r="G105" s="139"/>
      <c r="H105" s="32">
        <f>I105/I110</f>
        <v>0</v>
      </c>
      <c r="I105" s="33">
        <v>0</v>
      </c>
    </row>
    <row r="106" spans="1:12" ht="15" customHeight="1">
      <c r="A106" s="147" t="s">
        <v>99</v>
      </c>
      <c r="B106" s="148"/>
      <c r="C106" s="148"/>
      <c r="D106" s="148"/>
      <c r="E106" s="148"/>
      <c r="F106" s="148"/>
      <c r="G106" s="149"/>
      <c r="H106" s="35">
        <f>H105</f>
        <v>0</v>
      </c>
      <c r="I106" s="110">
        <f>I105</f>
        <v>0</v>
      </c>
      <c r="J106" s="34"/>
      <c r="K106" s="34"/>
      <c r="L106" s="1"/>
    </row>
    <row r="107" spans="1:9" ht="4.5" customHeight="1">
      <c r="A107" s="44"/>
      <c r="B107" s="44"/>
      <c r="C107" s="44"/>
      <c r="D107" s="44"/>
      <c r="E107" s="44"/>
      <c r="F107" s="44"/>
      <c r="G107" s="44"/>
      <c r="H107" s="45"/>
      <c r="I107" s="46"/>
    </row>
    <row r="108" spans="1:12" ht="39" customHeight="1">
      <c r="A108" s="176" t="s">
        <v>100</v>
      </c>
      <c r="B108" s="176"/>
      <c r="C108" s="176"/>
      <c r="D108" s="176"/>
      <c r="E108" s="176"/>
      <c r="F108" s="63">
        <v>0.18</v>
      </c>
      <c r="G108" s="64">
        <f>I110*F108</f>
        <v>380.0940376450909</v>
      </c>
      <c r="H108" s="65" t="s">
        <v>85</v>
      </c>
      <c r="I108" s="66">
        <f>I70</f>
        <v>130.1818181818182</v>
      </c>
      <c r="L108" s="1"/>
    </row>
    <row r="109" spans="1:12" s="70" customFormat="1" ht="16.5" customHeight="1">
      <c r="A109" s="173" t="s">
        <v>86</v>
      </c>
      <c r="B109" s="173"/>
      <c r="C109" s="112" t="s">
        <v>87</v>
      </c>
      <c r="D109" s="112" t="s">
        <v>88</v>
      </c>
      <c r="E109" s="112" t="s">
        <v>89</v>
      </c>
      <c r="F109" s="112" t="s">
        <v>90</v>
      </c>
      <c r="G109" s="112" t="s">
        <v>91</v>
      </c>
      <c r="H109" s="65" t="s">
        <v>92</v>
      </c>
      <c r="I109" s="68" t="s">
        <v>93</v>
      </c>
      <c r="J109" s="69"/>
      <c r="L109" s="69"/>
    </row>
    <row r="110" spans="1:12" ht="16.5" customHeight="1">
      <c r="A110" s="174">
        <f>I30</f>
        <v>983.6363636363636</v>
      </c>
      <c r="B110" s="174"/>
      <c r="C110" s="111">
        <f>I41</f>
        <v>361.97818181818184</v>
      </c>
      <c r="D110" s="111">
        <f>I53</f>
        <v>242.68276363636363</v>
      </c>
      <c r="E110" s="111">
        <f>I60</f>
        <v>36.54897636363636</v>
      </c>
      <c r="F110" s="111">
        <f>I64</f>
        <v>89.30725701818184</v>
      </c>
      <c r="G110" s="111">
        <f>I72</f>
        <v>527.6618181818181</v>
      </c>
      <c r="H110" s="111">
        <f>A110+C110+D110+E110+F110+G110</f>
        <v>2241.815360654545</v>
      </c>
      <c r="I110" s="111">
        <f>H110-I108</f>
        <v>2111.633542472727</v>
      </c>
      <c r="J110" s="34"/>
      <c r="L110" s="1"/>
    </row>
    <row r="111" ht="4.5" customHeight="1"/>
    <row r="112" spans="1:9" ht="12">
      <c r="A112" s="169" t="s">
        <v>101</v>
      </c>
      <c r="B112" s="169"/>
      <c r="C112" s="169"/>
      <c r="D112" s="169"/>
      <c r="E112" s="169"/>
      <c r="F112" s="169"/>
      <c r="G112" s="169"/>
      <c r="H112" s="54">
        <f>H92+H102+H106</f>
        <v>0</v>
      </c>
      <c r="I112" s="55">
        <f>I92+I102+I106</f>
        <v>0</v>
      </c>
    </row>
    <row r="113" ht="4.5" customHeight="1"/>
    <row r="114" spans="1:9" ht="11.25">
      <c r="A114" s="133" t="s">
        <v>102</v>
      </c>
      <c r="B114" s="133"/>
      <c r="C114" s="133"/>
      <c r="D114" s="133"/>
      <c r="E114" s="133"/>
      <c r="F114" s="133"/>
      <c r="G114" s="133"/>
      <c r="H114" s="133"/>
      <c r="I114" s="133"/>
    </row>
    <row r="115" spans="1:15" ht="33.75">
      <c r="A115" s="30" t="s">
        <v>28</v>
      </c>
      <c r="B115" s="134" t="s">
        <v>160</v>
      </c>
      <c r="C115" s="135"/>
      <c r="D115" s="135"/>
      <c r="E115" s="135"/>
      <c r="F115" s="135"/>
      <c r="G115" s="136"/>
      <c r="H115" s="30" t="s">
        <v>30</v>
      </c>
      <c r="I115" s="30" t="s">
        <v>31</v>
      </c>
      <c r="K115"/>
      <c r="L115"/>
      <c r="M115"/>
      <c r="N115"/>
      <c r="O115"/>
    </row>
    <row r="116" spans="1:9" ht="15" customHeight="1">
      <c r="A116" s="109">
        <v>1</v>
      </c>
      <c r="B116" s="137" t="s">
        <v>103</v>
      </c>
      <c r="C116" s="138"/>
      <c r="D116" s="138"/>
      <c r="E116" s="138"/>
      <c r="F116" s="138"/>
      <c r="G116" s="139"/>
      <c r="H116" s="32">
        <f>I116/$I$82</f>
        <v>0.01924198250728863</v>
      </c>
      <c r="I116" s="33">
        <f>($D$126/$E$127)*G126</f>
        <v>43.13697195428572</v>
      </c>
    </row>
    <row r="117" spans="1:9" ht="15" customHeight="1">
      <c r="A117" s="109">
        <v>2</v>
      </c>
      <c r="B117" s="137" t="s">
        <v>104</v>
      </c>
      <c r="C117" s="138"/>
      <c r="D117" s="138"/>
      <c r="E117" s="138"/>
      <c r="F117" s="138"/>
      <c r="G117" s="139"/>
      <c r="H117" s="32">
        <f>I117/$I$82</f>
        <v>0.08862973760932945</v>
      </c>
      <c r="I117" s="33">
        <f>($D$126/$E$127)*G127</f>
        <v>198.69150718337664</v>
      </c>
    </row>
    <row r="118" spans="1:9" ht="15" customHeight="1">
      <c r="A118" s="109">
        <v>3</v>
      </c>
      <c r="B118" s="137" t="s">
        <v>15</v>
      </c>
      <c r="C118" s="138"/>
      <c r="D118" s="138"/>
      <c r="E118" s="138"/>
      <c r="F118" s="138"/>
      <c r="G118" s="139"/>
      <c r="H118" s="32">
        <f>I118/$I$82</f>
        <v>0.05830903790087464</v>
      </c>
      <c r="I118" s="33">
        <f>($D$126/$E$127)*G128</f>
        <v>130.71809683116885</v>
      </c>
    </row>
    <row r="119" spans="1:9" ht="15" customHeight="1">
      <c r="A119" s="109">
        <v>4</v>
      </c>
      <c r="B119" s="137" t="s">
        <v>161</v>
      </c>
      <c r="C119" s="138"/>
      <c r="D119" s="138"/>
      <c r="E119" s="138"/>
      <c r="F119" s="138"/>
      <c r="G119" s="139"/>
      <c r="H119" s="32">
        <f>I119/$I$82</f>
        <v>0</v>
      </c>
      <c r="I119" s="33">
        <f>($D$126/$E$127)*G129</f>
        <v>0</v>
      </c>
    </row>
    <row r="120" spans="1:9" ht="15" customHeight="1">
      <c r="A120" s="109">
        <v>5</v>
      </c>
      <c r="B120" s="137" t="s">
        <v>81</v>
      </c>
      <c r="C120" s="138"/>
      <c r="D120" s="138"/>
      <c r="E120" s="138"/>
      <c r="F120" s="138"/>
      <c r="G120" s="139"/>
      <c r="H120" s="32">
        <f>I120/$I$82</f>
        <v>0</v>
      </c>
      <c r="I120" s="33">
        <v>0</v>
      </c>
    </row>
    <row r="121" spans="1:9" ht="15" customHeight="1">
      <c r="A121" s="147" t="s">
        <v>105</v>
      </c>
      <c r="B121" s="148"/>
      <c r="C121" s="148"/>
      <c r="D121" s="148"/>
      <c r="E121" s="148"/>
      <c r="F121" s="148"/>
      <c r="G121" s="149"/>
      <c r="H121" s="35">
        <f>H116+H117+H118+H119+H120</f>
        <v>0.1661807580174927</v>
      </c>
      <c r="I121" s="110">
        <f>I116+I117+I118+I119+I120</f>
        <v>372.54657596883123</v>
      </c>
    </row>
    <row r="122" spans="1:19" ht="11.25" customHeight="1">
      <c r="A122" s="38" t="s">
        <v>106</v>
      </c>
      <c r="B122" s="158" t="s">
        <v>107</v>
      </c>
      <c r="C122" s="158"/>
      <c r="D122" s="158"/>
      <c r="E122" s="158"/>
      <c r="F122" s="158"/>
      <c r="G122" s="158"/>
      <c r="H122" s="158"/>
      <c r="I122" s="158"/>
      <c r="K122"/>
      <c r="L122"/>
      <c r="M122"/>
      <c r="N122"/>
      <c r="O122"/>
      <c r="P122"/>
      <c r="Q122"/>
      <c r="R122"/>
      <c r="S122"/>
    </row>
    <row r="123" spans="1:19" ht="20.25" customHeight="1">
      <c r="A123" s="38" t="s">
        <v>108</v>
      </c>
      <c r="B123" s="184" t="s">
        <v>109</v>
      </c>
      <c r="C123" s="184"/>
      <c r="D123" s="184"/>
      <c r="E123" s="184"/>
      <c r="F123" s="184"/>
      <c r="G123" s="184"/>
      <c r="H123" s="184"/>
      <c r="I123" s="184"/>
      <c r="K123"/>
      <c r="L123"/>
      <c r="M123"/>
      <c r="N123"/>
      <c r="O123"/>
      <c r="P123"/>
      <c r="Q123"/>
      <c r="R123"/>
      <c r="S123"/>
    </row>
    <row r="124" spans="1:9" ht="13.5" customHeight="1">
      <c r="A124" s="185" t="s">
        <v>110</v>
      </c>
      <c r="B124" s="185"/>
      <c r="C124" s="185"/>
      <c r="D124" s="185"/>
      <c r="E124" s="185"/>
      <c r="F124" s="185"/>
      <c r="G124" s="185"/>
      <c r="H124" s="185"/>
      <c r="I124" s="185"/>
    </row>
    <row r="125" spans="1:9" ht="13.5" customHeight="1">
      <c r="A125" s="186" t="s">
        <v>111</v>
      </c>
      <c r="B125" s="186"/>
      <c r="C125" s="109" t="s">
        <v>112</v>
      </c>
      <c r="D125" s="131" t="s">
        <v>113</v>
      </c>
      <c r="E125" s="132"/>
      <c r="F125" s="109" t="s">
        <v>114</v>
      </c>
      <c r="G125" s="72" t="s">
        <v>115</v>
      </c>
      <c r="H125" s="131" t="s">
        <v>116</v>
      </c>
      <c r="I125" s="131"/>
    </row>
    <row r="126" spans="1:10" ht="13.5" customHeight="1">
      <c r="A126" s="177">
        <f>I82</f>
        <v>2241.8153606545457</v>
      </c>
      <c r="B126" s="178"/>
      <c r="C126" s="33">
        <f>I112</f>
        <v>0</v>
      </c>
      <c r="D126" s="179">
        <f>A126+C126</f>
        <v>2241.8153606545457</v>
      </c>
      <c r="E126" s="180"/>
      <c r="F126" s="109" t="s">
        <v>103</v>
      </c>
      <c r="G126" s="74">
        <v>0.0165</v>
      </c>
      <c r="H126" s="181">
        <v>0.0065</v>
      </c>
      <c r="I126" s="181"/>
      <c r="J126" s="34"/>
    </row>
    <row r="127" spans="1:9" ht="13.5" customHeight="1">
      <c r="A127" s="182" t="s">
        <v>117</v>
      </c>
      <c r="B127" s="182"/>
      <c r="C127" s="72">
        <v>1</v>
      </c>
      <c r="D127" s="76">
        <f>G130/1</f>
        <v>0.14250000000000002</v>
      </c>
      <c r="E127" s="77">
        <f>C127-D127</f>
        <v>0.8574999999999999</v>
      </c>
      <c r="F127" s="109" t="s">
        <v>104</v>
      </c>
      <c r="G127" s="74">
        <v>0.076</v>
      </c>
      <c r="H127" s="181">
        <v>0.03</v>
      </c>
      <c r="I127" s="181"/>
    </row>
    <row r="128" spans="1:9" ht="13.5" customHeight="1">
      <c r="A128" s="183" t="s">
        <v>118</v>
      </c>
      <c r="B128" s="183"/>
      <c r="C128" s="109">
        <v>1</v>
      </c>
      <c r="D128" s="78">
        <f>H130</f>
        <v>0.0865</v>
      </c>
      <c r="E128" s="79">
        <f>C128-D128</f>
        <v>0.9135</v>
      </c>
      <c r="F128" s="109" t="s">
        <v>15</v>
      </c>
      <c r="G128" s="74">
        <f>I11</f>
        <v>0.05</v>
      </c>
      <c r="H128" s="181">
        <f>I11</f>
        <v>0.05</v>
      </c>
      <c r="I128" s="181"/>
    </row>
    <row r="129" spans="1:9" ht="13.5" customHeight="1">
      <c r="A129" s="191" t="s">
        <v>162</v>
      </c>
      <c r="B129" s="191"/>
      <c r="C129" s="80">
        <v>1</v>
      </c>
      <c r="D129" s="80">
        <v>0.0654</v>
      </c>
      <c r="E129" s="81">
        <f>C129-D129</f>
        <v>0.9346</v>
      </c>
      <c r="F129" s="109" t="s">
        <v>119</v>
      </c>
      <c r="G129" s="74">
        <v>0</v>
      </c>
      <c r="H129" s="181">
        <v>0</v>
      </c>
      <c r="I129" s="181"/>
    </row>
    <row r="130" spans="1:9" ht="18" customHeight="1">
      <c r="A130" s="82" t="s">
        <v>120</v>
      </c>
      <c r="B130" s="192" t="s">
        <v>121</v>
      </c>
      <c r="C130" s="192"/>
      <c r="D130" s="192"/>
      <c r="E130" s="192"/>
      <c r="F130" s="117" t="s">
        <v>122</v>
      </c>
      <c r="G130" s="83">
        <f>SUM(G126:G129)</f>
        <v>0.14250000000000002</v>
      </c>
      <c r="H130" s="193">
        <f>SUM(H126:I129)</f>
        <v>0.0865</v>
      </c>
      <c r="I130" s="193"/>
    </row>
    <row r="131" spans="1:9" ht="4.5" customHeight="1">
      <c r="A131" s="84"/>
      <c r="B131" s="194"/>
      <c r="C131" s="194"/>
      <c r="D131" s="194"/>
      <c r="E131" s="194"/>
      <c r="F131" s="194"/>
      <c r="G131" s="194"/>
      <c r="H131" s="194"/>
      <c r="I131" s="194"/>
    </row>
    <row r="132" spans="1:9" ht="12">
      <c r="A132" s="169" t="s">
        <v>123</v>
      </c>
      <c r="B132" s="169"/>
      <c r="C132" s="169"/>
      <c r="D132" s="169"/>
      <c r="E132" s="169"/>
      <c r="F132" s="169"/>
      <c r="G132" s="169"/>
      <c r="H132" s="54">
        <f>H121</f>
        <v>0.1661807580174927</v>
      </c>
      <c r="I132" s="55">
        <f>I121</f>
        <v>372.54657596883123</v>
      </c>
    </row>
    <row r="133" ht="4.5" customHeight="1"/>
    <row r="134" spans="1:9" ht="11.25">
      <c r="A134" s="187" t="s">
        <v>124</v>
      </c>
      <c r="B134" s="187"/>
      <c r="C134" s="187"/>
      <c r="D134" s="187"/>
      <c r="E134" s="187"/>
      <c r="F134" s="187"/>
      <c r="G134" s="187"/>
      <c r="H134" s="187"/>
      <c r="I134" s="187"/>
    </row>
    <row r="135" spans="1:9" ht="11.25">
      <c r="A135" s="133" t="s">
        <v>27</v>
      </c>
      <c r="B135" s="133"/>
      <c r="C135" s="133"/>
      <c r="D135" s="133"/>
      <c r="E135" s="133"/>
      <c r="F135" s="133"/>
      <c r="G135" s="133"/>
      <c r="H135" s="133"/>
      <c r="I135" s="133"/>
    </row>
    <row r="136" spans="1:9" ht="15" customHeight="1">
      <c r="A136" s="109">
        <v>1</v>
      </c>
      <c r="B136" s="137" t="s">
        <v>125</v>
      </c>
      <c r="C136" s="138"/>
      <c r="D136" s="138"/>
      <c r="E136" s="138"/>
      <c r="F136" s="138"/>
      <c r="G136" s="139"/>
      <c r="H136" s="32">
        <f>I136/$G$153</f>
        <v>0.3762433769621033</v>
      </c>
      <c r="I136" s="85">
        <f>I30</f>
        <v>983.6363636363636</v>
      </c>
    </row>
    <row r="137" spans="1:9" ht="15" customHeight="1">
      <c r="A137" s="109">
        <v>2</v>
      </c>
      <c r="B137" s="137" t="s">
        <v>126</v>
      </c>
      <c r="C137" s="138"/>
      <c r="D137" s="138"/>
      <c r="E137" s="138"/>
      <c r="F137" s="138"/>
      <c r="G137" s="139"/>
      <c r="H137" s="32">
        <f>I137/$G$153</f>
        <v>0.2794246537187102</v>
      </c>
      <c r="I137" s="85">
        <f>I41+I53+I60+I64</f>
        <v>730.5171788363638</v>
      </c>
    </row>
    <row r="138" spans="1:9" ht="15" customHeight="1">
      <c r="A138" s="109">
        <v>3</v>
      </c>
      <c r="B138" s="152" t="s">
        <v>127</v>
      </c>
      <c r="C138" s="152"/>
      <c r="D138" s="152"/>
      <c r="E138" s="152"/>
      <c r="F138" s="152"/>
      <c r="G138" s="152"/>
      <c r="H138" s="32">
        <f>I138/$G$153</f>
        <v>0.2018319693191864</v>
      </c>
      <c r="I138" s="85">
        <f>I72</f>
        <v>527.6618181818181</v>
      </c>
    </row>
    <row r="139" spans="1:10" s="37" customFormat="1" ht="15" customHeight="1">
      <c r="A139" s="188" t="s">
        <v>128</v>
      </c>
      <c r="B139" s="189"/>
      <c r="C139" s="189"/>
      <c r="D139" s="189"/>
      <c r="E139" s="189"/>
      <c r="F139" s="189"/>
      <c r="G139" s="190"/>
      <c r="H139" s="54">
        <f>H136+H137+H138</f>
        <v>0.8574999999999999</v>
      </c>
      <c r="I139" s="55">
        <f>I136+I137+I138</f>
        <v>2241.8153606545457</v>
      </c>
      <c r="J139" s="86"/>
    </row>
    <row r="140" ht="4.5" customHeight="1"/>
    <row r="141" spans="1:9" ht="11.25">
      <c r="A141" s="133" t="s">
        <v>77</v>
      </c>
      <c r="B141" s="133"/>
      <c r="C141" s="133"/>
      <c r="D141" s="133"/>
      <c r="E141" s="133"/>
      <c r="F141" s="133"/>
      <c r="G141" s="133"/>
      <c r="H141" s="133"/>
      <c r="I141" s="133"/>
    </row>
    <row r="142" spans="1:9" ht="15" customHeight="1">
      <c r="A142" s="109">
        <v>1</v>
      </c>
      <c r="B142" s="137" t="s">
        <v>129</v>
      </c>
      <c r="C142" s="138"/>
      <c r="D142" s="138"/>
      <c r="E142" s="138"/>
      <c r="F142" s="138"/>
      <c r="G142" s="139"/>
      <c r="H142" s="32">
        <f>I142/$G$153</f>
        <v>0</v>
      </c>
      <c r="I142" s="33">
        <f>I92</f>
        <v>0</v>
      </c>
    </row>
    <row r="143" spans="1:9" ht="15" customHeight="1">
      <c r="A143" s="109">
        <v>2</v>
      </c>
      <c r="B143" s="137" t="s">
        <v>130</v>
      </c>
      <c r="C143" s="138"/>
      <c r="D143" s="138"/>
      <c r="E143" s="138"/>
      <c r="F143" s="138"/>
      <c r="G143" s="139"/>
      <c r="H143" s="32">
        <f>I143/$G$153</f>
        <v>0</v>
      </c>
      <c r="I143" s="33">
        <f>I102</f>
        <v>0</v>
      </c>
    </row>
    <row r="144" spans="1:9" ht="15" customHeight="1">
      <c r="A144" s="109">
        <v>3</v>
      </c>
      <c r="B144" s="137" t="s">
        <v>131</v>
      </c>
      <c r="C144" s="138"/>
      <c r="D144" s="138"/>
      <c r="E144" s="138"/>
      <c r="F144" s="138"/>
      <c r="G144" s="139"/>
      <c r="H144" s="32">
        <f>I144/$G$153</f>
        <v>0</v>
      </c>
      <c r="I144" s="33">
        <f>I106</f>
        <v>0</v>
      </c>
    </row>
    <row r="145" spans="1:9" ht="15" customHeight="1">
      <c r="A145" s="188" t="s">
        <v>132</v>
      </c>
      <c r="B145" s="189"/>
      <c r="C145" s="189"/>
      <c r="D145" s="189"/>
      <c r="E145" s="189"/>
      <c r="F145" s="189"/>
      <c r="G145" s="190"/>
      <c r="H145" s="54">
        <f>H142+H143+H144</f>
        <v>0</v>
      </c>
      <c r="I145" s="55">
        <f>I142+I143+I144</f>
        <v>0</v>
      </c>
    </row>
    <row r="146" ht="4.5" customHeight="1"/>
    <row r="147" spans="1:9" ht="11.25">
      <c r="A147" s="133" t="s">
        <v>102</v>
      </c>
      <c r="B147" s="133"/>
      <c r="C147" s="133"/>
      <c r="D147" s="133"/>
      <c r="E147" s="133"/>
      <c r="F147" s="133"/>
      <c r="G147" s="133"/>
      <c r="H147" s="133"/>
      <c r="I147" s="133"/>
    </row>
    <row r="148" spans="1:9" ht="15" customHeight="1">
      <c r="A148" s="109">
        <v>1</v>
      </c>
      <c r="B148" s="137" t="s">
        <v>133</v>
      </c>
      <c r="C148" s="138"/>
      <c r="D148" s="138"/>
      <c r="E148" s="138"/>
      <c r="F148" s="138"/>
      <c r="G148" s="139"/>
      <c r="H148" s="32">
        <f>I148/$G$153</f>
        <v>0.14250000000000002</v>
      </c>
      <c r="I148" s="33">
        <f>I121</f>
        <v>372.54657596883123</v>
      </c>
    </row>
    <row r="149" spans="1:11" ht="15" customHeight="1">
      <c r="A149" s="188" t="s">
        <v>134</v>
      </c>
      <c r="B149" s="189"/>
      <c r="C149" s="189"/>
      <c r="D149" s="189"/>
      <c r="E149" s="189"/>
      <c r="F149" s="189"/>
      <c r="G149" s="190"/>
      <c r="H149" s="54">
        <f>H148</f>
        <v>0.14250000000000002</v>
      </c>
      <c r="I149" s="55">
        <f>I121</f>
        <v>372.54657596883123</v>
      </c>
      <c r="K149" s="87"/>
    </row>
    <row r="150" ht="4.5" customHeight="1"/>
    <row r="151" spans="1:9" ht="11.25" customHeight="1">
      <c r="A151" s="198" t="s">
        <v>124</v>
      </c>
      <c r="B151" s="198"/>
      <c r="C151" s="198"/>
      <c r="D151" s="198"/>
      <c r="E151" s="198"/>
      <c r="F151" s="198"/>
      <c r="G151" s="198"/>
      <c r="H151" s="198"/>
      <c r="I151" s="198"/>
    </row>
    <row r="152" spans="1:9" ht="33.75">
      <c r="A152" s="199" t="s">
        <v>135</v>
      </c>
      <c r="B152" s="199"/>
      <c r="C152" s="199"/>
      <c r="D152" s="199"/>
      <c r="E152" s="199"/>
      <c r="F152" s="199"/>
      <c r="G152" s="107" t="s">
        <v>136</v>
      </c>
      <c r="H152" s="107" t="s">
        <v>137</v>
      </c>
      <c r="I152" s="107" t="s">
        <v>138</v>
      </c>
    </row>
    <row r="153" spans="1:9" ht="11.25" customHeight="1">
      <c r="A153" s="200" t="str">
        <f>D5</f>
        <v>Técnico em Telefonia</v>
      </c>
      <c r="B153" s="201"/>
      <c r="C153" s="201"/>
      <c r="D153" s="201"/>
      <c r="E153" s="201"/>
      <c r="F153" s="202"/>
      <c r="G153" s="89">
        <f>I139+I145+I149</f>
        <v>2614.361936623377</v>
      </c>
      <c r="H153" s="107">
        <v>1</v>
      </c>
      <c r="I153" s="89">
        <f>G153*H153</f>
        <v>2614.361936623377</v>
      </c>
    </row>
    <row r="154" spans="1:9" ht="11.25">
      <c r="A154" s="200"/>
      <c r="B154" s="201"/>
      <c r="C154" s="201"/>
      <c r="D154" s="201"/>
      <c r="E154" s="201"/>
      <c r="F154" s="202"/>
      <c r="G154" s="107"/>
      <c r="H154" s="107"/>
      <c r="I154" s="89"/>
    </row>
    <row r="155" spans="1:10" s="37" customFormat="1" ht="12">
      <c r="A155" s="195" t="s">
        <v>139</v>
      </c>
      <c r="B155" s="196"/>
      <c r="C155" s="196"/>
      <c r="D155" s="196"/>
      <c r="E155" s="196"/>
      <c r="F155" s="196"/>
      <c r="G155" s="196"/>
      <c r="H155" s="197"/>
      <c r="I155" s="90">
        <f>I153+I154</f>
        <v>2614.361936623377</v>
      </c>
      <c r="J155" s="86"/>
    </row>
  </sheetData>
  <sheetProtection/>
  <mergeCells count="141">
    <mergeCell ref="B29:G29"/>
    <mergeCell ref="A1:I1"/>
    <mergeCell ref="A2:B2"/>
    <mergeCell ref="C2:D2"/>
    <mergeCell ref="E2:I2"/>
    <mergeCell ref="A3:B3"/>
    <mergeCell ref="G5:H5"/>
    <mergeCell ref="A16:F19"/>
    <mergeCell ref="G16:G19"/>
    <mergeCell ref="A20:F20"/>
    <mergeCell ref="B28:G28"/>
    <mergeCell ref="A22:I22"/>
    <mergeCell ref="B23:G23"/>
    <mergeCell ref="G6:G9"/>
    <mergeCell ref="D8:F8"/>
    <mergeCell ref="A10:F10"/>
    <mergeCell ref="A11:F11"/>
    <mergeCell ref="A12:F15"/>
    <mergeCell ref="G12:G15"/>
    <mergeCell ref="A30:G30"/>
    <mergeCell ref="B32:G32"/>
    <mergeCell ref="B33:G33"/>
    <mergeCell ref="B34:G34"/>
    <mergeCell ref="B35:G35"/>
    <mergeCell ref="B24:G24"/>
    <mergeCell ref="B25:G25"/>
    <mergeCell ref="B26:G26"/>
    <mergeCell ref="A27:A28"/>
    <mergeCell ref="B27:G27"/>
    <mergeCell ref="B36:G36"/>
    <mergeCell ref="B37:G37"/>
    <mergeCell ref="B38:G38"/>
    <mergeCell ref="B39:G39"/>
    <mergeCell ref="B40:G40"/>
    <mergeCell ref="A41:G41"/>
    <mergeCell ref="A42:I42"/>
    <mergeCell ref="B44:G44"/>
    <mergeCell ref="B45:G45"/>
    <mergeCell ref="B46:G46"/>
    <mergeCell ref="B47:G47"/>
    <mergeCell ref="B48:G48"/>
    <mergeCell ref="A43:I43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A124:I124"/>
    <mergeCell ref="A125:B125"/>
    <mergeCell ref="D125:E125"/>
    <mergeCell ref="H125:I125"/>
    <mergeCell ref="A126:B126"/>
    <mergeCell ref="D126:E126"/>
    <mergeCell ref="H126:I126"/>
    <mergeCell ref="A127:B127"/>
    <mergeCell ref="H127:I127"/>
    <mergeCell ref="A128:B128"/>
    <mergeCell ref="H128:I128"/>
    <mergeCell ref="A129:B129"/>
    <mergeCell ref="H129:I129"/>
    <mergeCell ref="B130:E130"/>
    <mergeCell ref="H130:I130"/>
    <mergeCell ref="B131:I131"/>
    <mergeCell ref="A132:G132"/>
    <mergeCell ref="A134:I134"/>
    <mergeCell ref="A135:I135"/>
    <mergeCell ref="B136:G136"/>
    <mergeCell ref="B137:G137"/>
    <mergeCell ref="B138:G138"/>
    <mergeCell ref="A139:G139"/>
    <mergeCell ref="A141:I141"/>
    <mergeCell ref="B142:G142"/>
    <mergeCell ref="B143:G143"/>
    <mergeCell ref="B144:G144"/>
    <mergeCell ref="A145:G145"/>
    <mergeCell ref="A147:I147"/>
    <mergeCell ref="A155:H155"/>
    <mergeCell ref="B148:G148"/>
    <mergeCell ref="A149:G149"/>
    <mergeCell ref="A151:I151"/>
    <mergeCell ref="A152:F152"/>
    <mergeCell ref="A153:F153"/>
    <mergeCell ref="A154:F154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5" max="8" man="1"/>
    <brk id="10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zoomScaleSheetLayoutView="130" zoomScalePageLayoutView="0" workbookViewId="0" topLeftCell="A1">
      <selection activeCell="I110" sqref="I110"/>
    </sheetView>
  </sheetViews>
  <sheetFormatPr defaultColWidth="9.140625" defaultRowHeight="15"/>
  <cols>
    <col min="1" max="1" width="2.8515625" style="4" customWidth="1"/>
    <col min="2" max="4" width="11.28125" style="4" customWidth="1"/>
    <col min="5" max="5" width="12.140625" style="4" customWidth="1"/>
    <col min="6" max="6" width="11.28125" style="4" customWidth="1"/>
    <col min="7" max="7" width="12.421875" style="4" customWidth="1"/>
    <col min="8" max="8" width="9.57421875" style="4" customWidth="1"/>
    <col min="9" max="9" width="11.7109375" style="4" customWidth="1"/>
    <col min="10" max="10" width="11.140625" style="1" customWidth="1"/>
    <col min="11" max="11" width="10.00390625" style="4" customWidth="1"/>
    <col min="12" max="12" width="9.140625" style="4" customWidth="1"/>
    <col min="13" max="15" width="22.28125" style="4" customWidth="1"/>
    <col min="16" max="16384" width="9.140625" style="4" customWidth="1"/>
  </cols>
  <sheetData>
    <row r="1" spans="1:14" ht="27.75" customHeight="1">
      <c r="A1" s="127" t="s">
        <v>140</v>
      </c>
      <c r="B1" s="127"/>
      <c r="C1" s="127"/>
      <c r="D1" s="127"/>
      <c r="E1" s="127"/>
      <c r="F1" s="127"/>
      <c r="G1" s="127"/>
      <c r="H1" s="127"/>
      <c r="I1" s="127"/>
      <c r="K1" s="2"/>
      <c r="L1" s="3"/>
      <c r="M1" s="3"/>
      <c r="N1" s="3"/>
    </row>
    <row r="2" spans="1:14" ht="22.5" customHeight="1">
      <c r="A2" s="127" t="s">
        <v>0</v>
      </c>
      <c r="B2" s="127"/>
      <c r="C2" s="128" t="s">
        <v>194</v>
      </c>
      <c r="D2" s="128"/>
      <c r="E2" s="129" t="s">
        <v>141</v>
      </c>
      <c r="F2" s="129"/>
      <c r="G2" s="129"/>
      <c r="H2" s="129"/>
      <c r="I2" s="129"/>
      <c r="K2" s="5"/>
      <c r="L2" s="3"/>
      <c r="M2" s="3"/>
      <c r="N2" s="3"/>
    </row>
    <row r="3" spans="1:14" ht="11.25" customHeight="1">
      <c r="A3" s="127" t="s">
        <v>1</v>
      </c>
      <c r="B3" s="127"/>
      <c r="C3" s="6"/>
      <c r="D3" s="7"/>
      <c r="E3" s="8" t="s">
        <v>2</v>
      </c>
      <c r="F3" s="6"/>
      <c r="G3" s="7"/>
      <c r="H3" s="7"/>
      <c r="I3" s="7"/>
      <c r="K3" s="3"/>
      <c r="L3" s="3"/>
      <c r="M3" s="3"/>
      <c r="N3" s="3"/>
    </row>
    <row r="4" spans="11:14" ht="4.5" customHeight="1">
      <c r="K4" s="3"/>
      <c r="L4" s="3"/>
      <c r="M4" s="3"/>
      <c r="N4" s="3"/>
    </row>
    <row r="5" spans="1:14" ht="18.75" customHeight="1">
      <c r="A5" s="9" t="s">
        <v>196</v>
      </c>
      <c r="B5" s="10"/>
      <c r="C5" s="10"/>
      <c r="D5" s="11" t="s">
        <v>197</v>
      </c>
      <c r="E5" s="24"/>
      <c r="F5" s="12"/>
      <c r="G5" s="130" t="s">
        <v>3</v>
      </c>
      <c r="H5" s="130"/>
      <c r="I5" s="13">
        <f>40*5</f>
        <v>200</v>
      </c>
      <c r="K5" s="3"/>
      <c r="L5" s="3"/>
      <c r="M5" s="3"/>
      <c r="N5" s="3"/>
    </row>
    <row r="6" spans="1:14" ht="13.5" customHeight="1">
      <c r="A6" s="61" t="s">
        <v>4</v>
      </c>
      <c r="B6" s="14"/>
      <c r="C6" s="15"/>
      <c r="D6" s="16" t="s">
        <v>170</v>
      </c>
      <c r="E6" s="17"/>
      <c r="F6" s="18"/>
      <c r="G6" s="130" t="s">
        <v>163</v>
      </c>
      <c r="H6" s="19" t="s">
        <v>5</v>
      </c>
      <c r="I6" s="20">
        <v>0.2</v>
      </c>
      <c r="K6" s="3"/>
      <c r="L6" s="3"/>
      <c r="M6" s="3"/>
      <c r="N6" s="3"/>
    </row>
    <row r="7" spans="1:14" ht="25.5" customHeight="1">
      <c r="A7" s="16" t="s">
        <v>6</v>
      </c>
      <c r="B7" s="21"/>
      <c r="C7" s="15"/>
      <c r="D7" s="16" t="s">
        <v>7</v>
      </c>
      <c r="E7" s="17"/>
      <c r="F7" s="18"/>
      <c r="G7" s="130"/>
      <c r="H7" s="19" t="s">
        <v>8</v>
      </c>
      <c r="I7" s="22">
        <v>0</v>
      </c>
      <c r="K7" s="3"/>
      <c r="L7" s="3"/>
      <c r="M7" s="3"/>
      <c r="N7" s="3"/>
    </row>
    <row r="8" spans="1:9" ht="21" customHeight="1">
      <c r="A8" s="16" t="s">
        <v>9</v>
      </c>
      <c r="B8" s="21"/>
      <c r="C8" s="15"/>
      <c r="D8" s="137" t="s">
        <v>200</v>
      </c>
      <c r="E8" s="138"/>
      <c r="F8" s="139"/>
      <c r="G8" s="130"/>
      <c r="H8" s="19" t="s">
        <v>10</v>
      </c>
      <c r="I8" s="20">
        <v>0.4</v>
      </c>
    </row>
    <row r="9" spans="1:9" ht="24.75" customHeight="1">
      <c r="A9" s="16" t="s">
        <v>11</v>
      </c>
      <c r="B9" s="21"/>
      <c r="C9" s="15"/>
      <c r="D9" s="11" t="s">
        <v>12</v>
      </c>
      <c r="E9" s="17"/>
      <c r="F9" s="18"/>
      <c r="G9" s="130"/>
      <c r="H9" s="19" t="s">
        <v>8</v>
      </c>
      <c r="I9" s="19">
        <v>0</v>
      </c>
    </row>
    <row r="10" spans="1:9" ht="23.25" customHeight="1">
      <c r="A10" s="131" t="s">
        <v>13</v>
      </c>
      <c r="B10" s="131"/>
      <c r="C10" s="131"/>
      <c r="D10" s="131"/>
      <c r="E10" s="131"/>
      <c r="F10" s="131"/>
      <c r="G10" s="19" t="s">
        <v>14</v>
      </c>
      <c r="H10" s="19">
        <v>220</v>
      </c>
      <c r="I10" s="23">
        <v>1036.2</v>
      </c>
    </row>
    <row r="11" spans="1:9" ht="23.25" customHeight="1">
      <c r="A11" s="132" t="s">
        <v>15</v>
      </c>
      <c r="B11" s="140"/>
      <c r="C11" s="140"/>
      <c r="D11" s="140"/>
      <c r="E11" s="140"/>
      <c r="F11" s="140"/>
      <c r="G11" s="19" t="str">
        <f>D9</f>
        <v>Porto Alegre</v>
      </c>
      <c r="H11" s="19" t="s">
        <v>16</v>
      </c>
      <c r="I11" s="25">
        <v>0.05</v>
      </c>
    </row>
    <row r="12" spans="1:9" ht="15" customHeight="1">
      <c r="A12" s="141" t="s">
        <v>17</v>
      </c>
      <c r="B12" s="142"/>
      <c r="C12" s="142"/>
      <c r="D12" s="142"/>
      <c r="E12" s="142"/>
      <c r="F12" s="142"/>
      <c r="G12" s="130" t="s">
        <v>18</v>
      </c>
      <c r="H12" s="19" t="s">
        <v>19</v>
      </c>
      <c r="I12" s="26">
        <v>4.3</v>
      </c>
    </row>
    <row r="13" spans="1:9" ht="11.25">
      <c r="A13" s="143"/>
      <c r="B13" s="144"/>
      <c r="C13" s="144"/>
      <c r="D13" s="144"/>
      <c r="E13" s="144"/>
      <c r="F13" s="144"/>
      <c r="G13" s="130"/>
      <c r="H13" s="19" t="s">
        <v>20</v>
      </c>
      <c r="I13" s="19">
        <v>22</v>
      </c>
    </row>
    <row r="14" spans="1:9" ht="11.25">
      <c r="A14" s="143"/>
      <c r="B14" s="144"/>
      <c r="C14" s="144"/>
      <c r="D14" s="144"/>
      <c r="E14" s="144"/>
      <c r="F14" s="144"/>
      <c r="G14" s="130"/>
      <c r="H14" s="19" t="s">
        <v>21</v>
      </c>
      <c r="I14" s="19">
        <v>2</v>
      </c>
    </row>
    <row r="15" spans="1:9" ht="11.25">
      <c r="A15" s="145"/>
      <c r="B15" s="146"/>
      <c r="C15" s="146"/>
      <c r="D15" s="146"/>
      <c r="E15" s="146"/>
      <c r="F15" s="146"/>
      <c r="G15" s="130"/>
      <c r="H15" s="19" t="s">
        <v>22</v>
      </c>
      <c r="I15" s="20">
        <v>0.06</v>
      </c>
    </row>
    <row r="16" spans="1:9" ht="11.25" customHeight="1">
      <c r="A16" s="131" t="s">
        <v>142</v>
      </c>
      <c r="B16" s="131"/>
      <c r="C16" s="131"/>
      <c r="D16" s="131"/>
      <c r="E16" s="131"/>
      <c r="F16" s="132"/>
      <c r="G16" s="130" t="s">
        <v>18</v>
      </c>
      <c r="H16" s="19" t="s">
        <v>19</v>
      </c>
      <c r="I16" s="26">
        <v>16</v>
      </c>
    </row>
    <row r="17" spans="1:9" ht="11.25" customHeight="1">
      <c r="A17" s="131"/>
      <c r="B17" s="131"/>
      <c r="C17" s="131"/>
      <c r="D17" s="131"/>
      <c r="E17" s="131"/>
      <c r="F17" s="132"/>
      <c r="G17" s="130"/>
      <c r="H17" s="19" t="s">
        <v>20</v>
      </c>
      <c r="I17" s="22">
        <v>22</v>
      </c>
    </row>
    <row r="18" spans="1:9" ht="11.25" customHeight="1">
      <c r="A18" s="131"/>
      <c r="B18" s="131"/>
      <c r="C18" s="131"/>
      <c r="D18" s="131"/>
      <c r="E18" s="131"/>
      <c r="F18" s="132"/>
      <c r="G18" s="130"/>
      <c r="H18" s="19" t="s">
        <v>23</v>
      </c>
      <c r="I18" s="22">
        <v>1</v>
      </c>
    </row>
    <row r="19" spans="1:9" ht="11.25">
      <c r="A19" s="131"/>
      <c r="B19" s="131"/>
      <c r="C19" s="131"/>
      <c r="D19" s="131"/>
      <c r="E19" s="131"/>
      <c r="F19" s="132"/>
      <c r="G19" s="130"/>
      <c r="H19" s="19" t="s">
        <v>22</v>
      </c>
      <c r="I19" s="27">
        <v>0.18</v>
      </c>
    </row>
    <row r="20" spans="1:9" ht="11.25">
      <c r="A20" s="131" t="s">
        <v>24</v>
      </c>
      <c r="B20" s="131"/>
      <c r="C20" s="131"/>
      <c r="D20" s="131"/>
      <c r="E20" s="131"/>
      <c r="F20" s="131"/>
      <c r="G20" s="19" t="s">
        <v>18</v>
      </c>
      <c r="H20" s="28" t="s">
        <v>25</v>
      </c>
      <c r="I20" s="29">
        <v>12.6</v>
      </c>
    </row>
    <row r="21" spans="1:9" ht="11.25">
      <c r="A21" s="131" t="s">
        <v>26</v>
      </c>
      <c r="B21" s="131"/>
      <c r="C21" s="131"/>
      <c r="D21" s="131"/>
      <c r="E21" s="131"/>
      <c r="F21" s="131"/>
      <c r="G21" s="19"/>
      <c r="H21" s="19" t="s">
        <v>16</v>
      </c>
      <c r="I21" s="27">
        <v>0.2</v>
      </c>
    </row>
    <row r="22" ht="4.5" customHeight="1"/>
    <row r="23" spans="1:9" ht="17.25" customHeight="1">
      <c r="A23" s="133" t="s">
        <v>27</v>
      </c>
      <c r="B23" s="133"/>
      <c r="C23" s="133"/>
      <c r="D23" s="133"/>
      <c r="E23" s="133"/>
      <c r="F23" s="133"/>
      <c r="G23" s="133"/>
      <c r="H23" s="133"/>
      <c r="I23" s="133"/>
    </row>
    <row r="24" spans="1:9" ht="33.75">
      <c r="A24" s="30" t="s">
        <v>28</v>
      </c>
      <c r="B24" s="134" t="s">
        <v>29</v>
      </c>
      <c r="C24" s="135"/>
      <c r="D24" s="135"/>
      <c r="E24" s="135"/>
      <c r="F24" s="135"/>
      <c r="G24" s="136"/>
      <c r="H24" s="30" t="s">
        <v>30</v>
      </c>
      <c r="I24" s="30" t="s">
        <v>31</v>
      </c>
    </row>
    <row r="25" spans="1:9" ht="15" customHeight="1">
      <c r="A25" s="31">
        <v>1</v>
      </c>
      <c r="B25" s="137" t="s">
        <v>32</v>
      </c>
      <c r="C25" s="138"/>
      <c r="D25" s="138"/>
      <c r="E25" s="138"/>
      <c r="F25" s="138"/>
      <c r="G25" s="139"/>
      <c r="H25" s="32">
        <f aca="true" t="shared" si="0" ref="H25:H30">I25/$I$31</f>
        <v>1</v>
      </c>
      <c r="I25" s="33">
        <f>I10/H10*I5</f>
        <v>942</v>
      </c>
    </row>
    <row r="26" spans="1:10" ht="15" customHeight="1">
      <c r="A26" s="31">
        <v>2</v>
      </c>
      <c r="B26" s="137" t="s">
        <v>143</v>
      </c>
      <c r="C26" s="138"/>
      <c r="D26" s="138"/>
      <c r="E26" s="138"/>
      <c r="F26" s="138"/>
      <c r="G26" s="139"/>
      <c r="H26" s="32">
        <f t="shared" si="0"/>
        <v>0</v>
      </c>
      <c r="I26" s="71">
        <v>0</v>
      </c>
      <c r="J26" s="34"/>
    </row>
    <row r="27" spans="1:9" ht="15" customHeight="1">
      <c r="A27" s="31">
        <v>3</v>
      </c>
      <c r="B27" s="137" t="s">
        <v>144</v>
      </c>
      <c r="C27" s="138"/>
      <c r="D27" s="138"/>
      <c r="E27" s="138"/>
      <c r="F27" s="138"/>
      <c r="G27" s="139"/>
      <c r="H27" s="32">
        <f t="shared" si="0"/>
        <v>0</v>
      </c>
      <c r="I27" s="33">
        <v>0</v>
      </c>
    </row>
    <row r="28" spans="1:9" ht="15" customHeight="1">
      <c r="A28" s="150">
        <v>4</v>
      </c>
      <c r="B28" s="152" t="s">
        <v>164</v>
      </c>
      <c r="C28" s="152"/>
      <c r="D28" s="152"/>
      <c r="E28" s="152"/>
      <c r="F28" s="152"/>
      <c r="G28" s="152"/>
      <c r="H28" s="32">
        <f t="shared" si="0"/>
        <v>0</v>
      </c>
      <c r="I28" s="33">
        <f>I6*I7*I10</f>
        <v>0</v>
      </c>
    </row>
    <row r="29" spans="1:9" ht="15" customHeight="1">
      <c r="A29" s="151"/>
      <c r="B29" s="153" t="s">
        <v>165</v>
      </c>
      <c r="C29" s="154"/>
      <c r="D29" s="154"/>
      <c r="E29" s="154"/>
      <c r="F29" s="154"/>
      <c r="G29" s="155"/>
      <c r="H29" s="32">
        <f t="shared" si="0"/>
        <v>0</v>
      </c>
      <c r="I29" s="33">
        <f>(I8*I10*I9)</f>
        <v>0</v>
      </c>
    </row>
    <row r="30" spans="1:9" ht="15" customHeight="1">
      <c r="A30" s="31">
        <v>5</v>
      </c>
      <c r="B30" s="137" t="s">
        <v>26</v>
      </c>
      <c r="C30" s="138"/>
      <c r="D30" s="138"/>
      <c r="E30" s="138"/>
      <c r="F30" s="138"/>
      <c r="G30" s="139"/>
      <c r="H30" s="32">
        <f t="shared" si="0"/>
        <v>0</v>
      </c>
      <c r="I30" s="33">
        <v>0</v>
      </c>
    </row>
    <row r="31" spans="1:10" s="37" customFormat="1" ht="15" customHeight="1">
      <c r="A31" s="147" t="s">
        <v>33</v>
      </c>
      <c r="B31" s="148"/>
      <c r="C31" s="148"/>
      <c r="D31" s="148"/>
      <c r="E31" s="148"/>
      <c r="F31" s="148"/>
      <c r="G31" s="149"/>
      <c r="H31" s="35">
        <f>SUM(H25:H30)</f>
        <v>1</v>
      </c>
      <c r="I31" s="73">
        <f>SUM(I25:I30)</f>
        <v>942</v>
      </c>
      <c r="J31" s="36"/>
    </row>
    <row r="32" ht="4.5" customHeight="1"/>
    <row r="33" spans="1:9" ht="33.75" customHeight="1">
      <c r="A33" s="30" t="s">
        <v>34</v>
      </c>
      <c r="B33" s="134" t="s">
        <v>35</v>
      </c>
      <c r="C33" s="135"/>
      <c r="D33" s="135"/>
      <c r="E33" s="135"/>
      <c r="F33" s="135"/>
      <c r="G33" s="136"/>
      <c r="H33" s="30" t="s">
        <v>30</v>
      </c>
      <c r="I33" s="30" t="s">
        <v>31</v>
      </c>
    </row>
    <row r="34" spans="1:9" ht="15" customHeight="1">
      <c r="A34" s="31">
        <v>1</v>
      </c>
      <c r="B34" s="137" t="s">
        <v>145</v>
      </c>
      <c r="C34" s="138"/>
      <c r="D34" s="138"/>
      <c r="E34" s="138"/>
      <c r="F34" s="138"/>
      <c r="G34" s="139"/>
      <c r="H34" s="32">
        <v>0.2</v>
      </c>
      <c r="I34" s="33">
        <f aca="true" t="shared" si="1" ref="I34:I41">$I$31*H34</f>
        <v>188.4</v>
      </c>
    </row>
    <row r="35" spans="1:9" ht="15" customHeight="1">
      <c r="A35" s="31">
        <v>2</v>
      </c>
      <c r="B35" s="137" t="s">
        <v>146</v>
      </c>
      <c r="C35" s="138"/>
      <c r="D35" s="138"/>
      <c r="E35" s="138"/>
      <c r="F35" s="138"/>
      <c r="G35" s="139"/>
      <c r="H35" s="32">
        <v>0.015</v>
      </c>
      <c r="I35" s="33">
        <f t="shared" si="1"/>
        <v>14.129999999999999</v>
      </c>
    </row>
    <row r="36" spans="1:9" ht="15" customHeight="1">
      <c r="A36" s="31">
        <v>3</v>
      </c>
      <c r="B36" s="137" t="s">
        <v>147</v>
      </c>
      <c r="C36" s="138"/>
      <c r="D36" s="138"/>
      <c r="E36" s="138"/>
      <c r="F36" s="138"/>
      <c r="G36" s="139"/>
      <c r="H36" s="32">
        <v>0.01</v>
      </c>
      <c r="I36" s="33">
        <f t="shared" si="1"/>
        <v>9.42</v>
      </c>
    </row>
    <row r="37" spans="1:9" ht="15" customHeight="1">
      <c r="A37" s="31">
        <v>4</v>
      </c>
      <c r="B37" s="137" t="s">
        <v>148</v>
      </c>
      <c r="C37" s="138"/>
      <c r="D37" s="138"/>
      <c r="E37" s="138"/>
      <c r="F37" s="138"/>
      <c r="G37" s="139"/>
      <c r="H37" s="32">
        <v>0.002</v>
      </c>
      <c r="I37" s="33">
        <f t="shared" si="1"/>
        <v>1.8840000000000001</v>
      </c>
    </row>
    <row r="38" spans="1:9" ht="15" customHeight="1">
      <c r="A38" s="31">
        <v>5</v>
      </c>
      <c r="B38" s="137" t="s">
        <v>149</v>
      </c>
      <c r="C38" s="138"/>
      <c r="D38" s="138"/>
      <c r="E38" s="138"/>
      <c r="F38" s="138"/>
      <c r="G38" s="139"/>
      <c r="H38" s="32">
        <v>0.025</v>
      </c>
      <c r="I38" s="33">
        <f t="shared" si="1"/>
        <v>23.55</v>
      </c>
    </row>
    <row r="39" spans="1:9" ht="15" customHeight="1">
      <c r="A39" s="31">
        <v>6</v>
      </c>
      <c r="B39" s="137" t="s">
        <v>150</v>
      </c>
      <c r="C39" s="138"/>
      <c r="D39" s="138"/>
      <c r="E39" s="138"/>
      <c r="F39" s="138"/>
      <c r="G39" s="139"/>
      <c r="H39" s="32">
        <v>0.08</v>
      </c>
      <c r="I39" s="33">
        <f t="shared" si="1"/>
        <v>75.36</v>
      </c>
    </row>
    <row r="40" spans="1:9" ht="15" customHeight="1">
      <c r="A40" s="31">
        <v>7</v>
      </c>
      <c r="B40" s="137" t="s">
        <v>151</v>
      </c>
      <c r="C40" s="138"/>
      <c r="D40" s="138"/>
      <c r="E40" s="138"/>
      <c r="F40" s="138"/>
      <c r="G40" s="139"/>
      <c r="H40" s="32">
        <v>0.03</v>
      </c>
      <c r="I40" s="33">
        <f t="shared" si="1"/>
        <v>28.259999999999998</v>
      </c>
    </row>
    <row r="41" spans="1:9" ht="15" customHeight="1">
      <c r="A41" s="31">
        <v>8</v>
      </c>
      <c r="B41" s="137" t="s">
        <v>152</v>
      </c>
      <c r="C41" s="138"/>
      <c r="D41" s="138"/>
      <c r="E41" s="138"/>
      <c r="F41" s="138"/>
      <c r="G41" s="139"/>
      <c r="H41" s="32">
        <v>0.006</v>
      </c>
      <c r="I41" s="33">
        <f t="shared" si="1"/>
        <v>5.652</v>
      </c>
    </row>
    <row r="42" spans="1:10" s="37" customFormat="1" ht="15" customHeight="1">
      <c r="A42" s="147" t="s">
        <v>36</v>
      </c>
      <c r="B42" s="148"/>
      <c r="C42" s="148"/>
      <c r="D42" s="148"/>
      <c r="E42" s="148"/>
      <c r="F42" s="148"/>
      <c r="G42" s="149"/>
      <c r="H42" s="35">
        <f>SUM(H34:H41)</f>
        <v>0.3680000000000001</v>
      </c>
      <c r="I42" s="73">
        <f>I34+I35+I36+I37+I38+I39+I40+I41</f>
        <v>346.65599999999995</v>
      </c>
      <c r="J42" s="36"/>
    </row>
    <row r="43" spans="1:9" ht="15" customHeight="1">
      <c r="A43" s="156" t="s">
        <v>37</v>
      </c>
      <c r="B43" s="156"/>
      <c r="C43" s="156"/>
      <c r="D43" s="156"/>
      <c r="E43" s="156"/>
      <c r="F43" s="156"/>
      <c r="G43" s="156"/>
      <c r="H43" s="156"/>
      <c r="I43" s="156"/>
    </row>
    <row r="44" spans="1:9" ht="29.25" customHeight="1">
      <c r="A44" s="156" t="s">
        <v>199</v>
      </c>
      <c r="B44" s="156"/>
      <c r="C44" s="156"/>
      <c r="D44" s="156"/>
      <c r="E44" s="156"/>
      <c r="F44" s="156"/>
      <c r="G44" s="156"/>
      <c r="H44" s="156"/>
      <c r="I44" s="156"/>
    </row>
    <row r="45" spans="1:9" ht="33.75" customHeight="1">
      <c r="A45" s="30" t="s">
        <v>38</v>
      </c>
      <c r="B45" s="134" t="s">
        <v>39</v>
      </c>
      <c r="C45" s="135"/>
      <c r="D45" s="135"/>
      <c r="E45" s="135"/>
      <c r="F45" s="135"/>
      <c r="G45" s="136"/>
      <c r="H45" s="30" t="s">
        <v>30</v>
      </c>
      <c r="I45" s="30" t="s">
        <v>31</v>
      </c>
    </row>
    <row r="46" spans="1:9" ht="13.5" customHeight="1">
      <c r="A46" s="31">
        <v>1</v>
      </c>
      <c r="B46" s="137" t="s">
        <v>40</v>
      </c>
      <c r="C46" s="138"/>
      <c r="D46" s="138"/>
      <c r="E46" s="138"/>
      <c r="F46" s="138"/>
      <c r="G46" s="139"/>
      <c r="H46" s="32">
        <v>0.1111</v>
      </c>
      <c r="I46" s="33">
        <f>$I$31*H46</f>
        <v>104.6562</v>
      </c>
    </row>
    <row r="47" spans="1:9" ht="13.5" customHeight="1">
      <c r="A47" s="31">
        <v>2</v>
      </c>
      <c r="B47" s="137" t="s">
        <v>153</v>
      </c>
      <c r="C47" s="138"/>
      <c r="D47" s="138"/>
      <c r="E47" s="138"/>
      <c r="F47" s="138"/>
      <c r="G47" s="139"/>
      <c r="H47" s="32">
        <v>0.02047</v>
      </c>
      <c r="I47" s="33">
        <f aca="true" t="shared" si="2" ref="I47:I52">$I$31*H47</f>
        <v>19.28274</v>
      </c>
    </row>
    <row r="48" spans="1:9" ht="13.5" customHeight="1">
      <c r="A48" s="31">
        <v>3</v>
      </c>
      <c r="B48" s="137" t="s">
        <v>154</v>
      </c>
      <c r="C48" s="138"/>
      <c r="D48" s="138"/>
      <c r="E48" s="138"/>
      <c r="F48" s="138"/>
      <c r="G48" s="139"/>
      <c r="H48" s="32">
        <v>0.012123</v>
      </c>
      <c r="I48" s="33">
        <f t="shared" si="2"/>
        <v>11.419866</v>
      </c>
    </row>
    <row r="49" spans="1:9" ht="13.5" customHeight="1">
      <c r="A49" s="31">
        <v>4</v>
      </c>
      <c r="B49" s="137" t="s">
        <v>41</v>
      </c>
      <c r="C49" s="138"/>
      <c r="D49" s="138"/>
      <c r="E49" s="138"/>
      <c r="F49" s="138"/>
      <c r="G49" s="139"/>
      <c r="H49" s="32">
        <v>0.011436</v>
      </c>
      <c r="I49" s="33">
        <f>$I$31*H49</f>
        <v>10.772712</v>
      </c>
    </row>
    <row r="50" spans="1:9" ht="13.5" customHeight="1">
      <c r="A50" s="31">
        <v>5</v>
      </c>
      <c r="B50" s="137" t="s">
        <v>42</v>
      </c>
      <c r="C50" s="138"/>
      <c r="D50" s="138"/>
      <c r="E50" s="138"/>
      <c r="F50" s="138"/>
      <c r="G50" s="139"/>
      <c r="H50" s="32">
        <v>0.000174</v>
      </c>
      <c r="I50" s="33">
        <f t="shared" si="2"/>
        <v>0.163908</v>
      </c>
    </row>
    <row r="51" spans="1:9" ht="13.5" customHeight="1">
      <c r="A51" s="31">
        <v>6</v>
      </c>
      <c r="B51" s="137" t="s">
        <v>43</v>
      </c>
      <c r="C51" s="138"/>
      <c r="D51" s="138"/>
      <c r="E51" s="138"/>
      <c r="F51" s="138"/>
      <c r="G51" s="139"/>
      <c r="H51" s="32">
        <v>0.000442</v>
      </c>
      <c r="I51" s="33">
        <f t="shared" si="2"/>
        <v>0.416364</v>
      </c>
    </row>
    <row r="52" spans="1:9" ht="13.5" customHeight="1">
      <c r="A52" s="31">
        <v>7</v>
      </c>
      <c r="B52" s="137" t="s">
        <v>44</v>
      </c>
      <c r="C52" s="138"/>
      <c r="D52" s="138"/>
      <c r="E52" s="138"/>
      <c r="F52" s="138"/>
      <c r="G52" s="139"/>
      <c r="H52" s="32">
        <v>0.000185</v>
      </c>
      <c r="I52" s="33">
        <f t="shared" si="2"/>
        <v>0.17427</v>
      </c>
    </row>
    <row r="53" spans="1:9" ht="13.5" customHeight="1">
      <c r="A53" s="31">
        <v>8</v>
      </c>
      <c r="B53" s="137" t="s">
        <v>45</v>
      </c>
      <c r="C53" s="138"/>
      <c r="D53" s="138"/>
      <c r="E53" s="138"/>
      <c r="F53" s="138"/>
      <c r="G53" s="139"/>
      <c r="H53" s="32">
        <v>0.09079</v>
      </c>
      <c r="I53" s="33">
        <f>$I$31*H53</f>
        <v>85.52418</v>
      </c>
    </row>
    <row r="54" spans="1:10" s="37" customFormat="1" ht="13.5" customHeight="1">
      <c r="A54" s="147" t="s">
        <v>46</v>
      </c>
      <c r="B54" s="148"/>
      <c r="C54" s="148"/>
      <c r="D54" s="148"/>
      <c r="E54" s="148"/>
      <c r="F54" s="148"/>
      <c r="G54" s="149"/>
      <c r="H54" s="35">
        <f>SUM(H46:H53)</f>
        <v>0.24672</v>
      </c>
      <c r="I54" s="73">
        <f>I46+I47+I48+I49+I50+I51+I52+I53</f>
        <v>232.41024000000002</v>
      </c>
      <c r="J54" s="36"/>
    </row>
    <row r="55" spans="1:9" ht="10.5" customHeight="1">
      <c r="A55" s="38" t="s">
        <v>47</v>
      </c>
      <c r="B55" s="158" t="s">
        <v>48</v>
      </c>
      <c r="C55" s="158"/>
      <c r="D55" s="158"/>
      <c r="E55" s="158"/>
      <c r="F55" s="158"/>
      <c r="G55" s="158"/>
      <c r="H55" s="158"/>
      <c r="I55" s="158"/>
    </row>
    <row r="56" spans="1:9" ht="9" customHeight="1">
      <c r="A56" s="38" t="s">
        <v>49</v>
      </c>
      <c r="B56" s="157" t="s">
        <v>50</v>
      </c>
      <c r="C56" s="157"/>
      <c r="D56" s="157"/>
      <c r="E56" s="157"/>
      <c r="F56" s="157"/>
      <c r="G56" s="157"/>
      <c r="H56" s="157"/>
      <c r="I56" s="157"/>
    </row>
    <row r="57" spans="1:9" ht="33.75" customHeight="1">
      <c r="A57" s="30" t="s">
        <v>51</v>
      </c>
      <c r="B57" s="134" t="s">
        <v>52</v>
      </c>
      <c r="C57" s="135"/>
      <c r="D57" s="135"/>
      <c r="E57" s="135"/>
      <c r="F57" s="135"/>
      <c r="G57" s="136"/>
      <c r="H57" s="30" t="s">
        <v>30</v>
      </c>
      <c r="I57" s="30" t="s">
        <v>31</v>
      </c>
    </row>
    <row r="58" spans="1:9" ht="15" customHeight="1">
      <c r="A58" s="31">
        <v>1</v>
      </c>
      <c r="B58" s="137" t="s">
        <v>53</v>
      </c>
      <c r="C58" s="138"/>
      <c r="D58" s="138"/>
      <c r="E58" s="138"/>
      <c r="F58" s="138"/>
      <c r="G58" s="139"/>
      <c r="H58" s="32">
        <v>0.023627</v>
      </c>
      <c r="I58" s="33">
        <f>$I$31*H58</f>
        <v>22.256634</v>
      </c>
    </row>
    <row r="59" spans="1:9" ht="15" customHeight="1">
      <c r="A59" s="31">
        <v>2</v>
      </c>
      <c r="B59" s="137" t="s">
        <v>54</v>
      </c>
      <c r="C59" s="138"/>
      <c r="D59" s="138"/>
      <c r="E59" s="138"/>
      <c r="F59" s="138"/>
      <c r="G59" s="139"/>
      <c r="H59" s="32">
        <v>0.001717</v>
      </c>
      <c r="I59" s="33">
        <f>$I$31*H59</f>
        <v>1.617414</v>
      </c>
    </row>
    <row r="60" spans="1:9" ht="15" customHeight="1">
      <c r="A60" s="31">
        <v>3</v>
      </c>
      <c r="B60" s="137" t="s">
        <v>55</v>
      </c>
      <c r="C60" s="138"/>
      <c r="D60" s="138"/>
      <c r="E60" s="138"/>
      <c r="F60" s="138"/>
      <c r="G60" s="139"/>
      <c r="H60" s="32">
        <v>0.011813</v>
      </c>
      <c r="I60" s="33">
        <f>$I$31*H60</f>
        <v>11.127846</v>
      </c>
    </row>
    <row r="61" spans="1:10" s="37" customFormat="1" ht="15" customHeight="1">
      <c r="A61" s="147" t="s">
        <v>56</v>
      </c>
      <c r="B61" s="148"/>
      <c r="C61" s="148"/>
      <c r="D61" s="148"/>
      <c r="E61" s="148"/>
      <c r="F61" s="148"/>
      <c r="G61" s="149"/>
      <c r="H61" s="35">
        <f>SUM(H58:H60)</f>
        <v>0.037156999999999996</v>
      </c>
      <c r="I61" s="73">
        <f>I58+I59+I60</f>
        <v>35.001894</v>
      </c>
      <c r="J61" s="36"/>
    </row>
    <row r="62" ht="4.5" customHeight="1"/>
    <row r="63" spans="1:9" ht="33.75">
      <c r="A63" s="30" t="s">
        <v>57</v>
      </c>
      <c r="B63" s="134" t="s">
        <v>58</v>
      </c>
      <c r="C63" s="135"/>
      <c r="D63" s="135"/>
      <c r="E63" s="135"/>
      <c r="F63" s="135"/>
      <c r="G63" s="136"/>
      <c r="H63" s="30" t="s">
        <v>30</v>
      </c>
      <c r="I63" s="30" t="s">
        <v>31</v>
      </c>
    </row>
    <row r="64" spans="1:9" ht="15" customHeight="1">
      <c r="A64" s="31">
        <v>1</v>
      </c>
      <c r="B64" s="137" t="s">
        <v>59</v>
      </c>
      <c r="C64" s="138"/>
      <c r="D64" s="138"/>
      <c r="E64" s="138"/>
      <c r="F64" s="138"/>
      <c r="G64" s="139"/>
      <c r="H64" s="32">
        <f>(H42*H54)</f>
        <v>0.09079296000000002</v>
      </c>
      <c r="I64" s="33">
        <f>$I$31*H64</f>
        <v>85.52696832000002</v>
      </c>
    </row>
    <row r="65" spans="1:11" s="37" customFormat="1" ht="15" customHeight="1">
      <c r="A65" s="147" t="s">
        <v>60</v>
      </c>
      <c r="B65" s="148"/>
      <c r="C65" s="148"/>
      <c r="D65" s="148"/>
      <c r="E65" s="148"/>
      <c r="F65" s="148"/>
      <c r="G65" s="149"/>
      <c r="H65" s="35">
        <f>SUM(H64:H64)</f>
        <v>0.09079296000000002</v>
      </c>
      <c r="I65" s="73">
        <f>I64</f>
        <v>85.52696832000002</v>
      </c>
      <c r="J65" s="36"/>
      <c r="K65" s="39"/>
    </row>
    <row r="66" ht="4.5" customHeight="1">
      <c r="J66" s="40"/>
    </row>
    <row r="67" spans="1:10" s="37" customFormat="1" ht="12">
      <c r="A67" s="161" t="s">
        <v>61</v>
      </c>
      <c r="B67" s="161"/>
      <c r="C67" s="161"/>
      <c r="D67" s="161"/>
      <c r="E67" s="161"/>
      <c r="F67" s="161"/>
      <c r="G67" s="161"/>
      <c r="H67" s="41">
        <f>H42+H54+H61+H65</f>
        <v>0.7426699600000002</v>
      </c>
      <c r="I67" s="42">
        <f>I42+I54+I61+I65</f>
        <v>699.59510232</v>
      </c>
      <c r="J67" s="36"/>
    </row>
    <row r="68" ht="4.5" customHeight="1"/>
    <row r="69" spans="1:9" ht="33.75">
      <c r="A69" s="30" t="s">
        <v>62</v>
      </c>
      <c r="B69" s="134" t="s">
        <v>63</v>
      </c>
      <c r="C69" s="135"/>
      <c r="D69" s="135"/>
      <c r="E69" s="135"/>
      <c r="F69" s="135"/>
      <c r="G69" s="136"/>
      <c r="H69" s="30" t="s">
        <v>30</v>
      </c>
      <c r="I69" s="30" t="s">
        <v>31</v>
      </c>
    </row>
    <row r="70" spans="1:9" ht="15" customHeight="1">
      <c r="A70" s="43">
        <v>1</v>
      </c>
      <c r="B70" s="137" t="s">
        <v>171</v>
      </c>
      <c r="C70" s="138"/>
      <c r="D70" s="138"/>
      <c r="E70" s="138"/>
      <c r="F70" s="138"/>
      <c r="G70" s="139"/>
      <c r="H70" s="32">
        <f>I70/$I$31</f>
        <v>0.306411889596603</v>
      </c>
      <c r="I70" s="33">
        <f>I81</f>
        <v>288.64</v>
      </c>
    </row>
    <row r="71" spans="1:9" ht="15" customHeight="1">
      <c r="A71" s="43">
        <v>2</v>
      </c>
      <c r="B71" s="137" t="s">
        <v>64</v>
      </c>
      <c r="C71" s="138"/>
      <c r="D71" s="138"/>
      <c r="E71" s="138"/>
      <c r="F71" s="138"/>
      <c r="G71" s="139"/>
      <c r="H71" s="32">
        <f>I71/$I$31</f>
        <v>0.14084925690021233</v>
      </c>
      <c r="I71" s="33">
        <f>I77</f>
        <v>132.68</v>
      </c>
    </row>
    <row r="72" spans="1:9" ht="15" customHeight="1">
      <c r="A72" s="31">
        <v>3</v>
      </c>
      <c r="B72" s="137" t="s">
        <v>155</v>
      </c>
      <c r="C72" s="138"/>
      <c r="D72" s="138"/>
      <c r="E72" s="138"/>
      <c r="F72" s="138"/>
      <c r="G72" s="139"/>
      <c r="H72" s="32">
        <f>I72/$I$31</f>
        <v>0.013375796178343948</v>
      </c>
      <c r="I72" s="33">
        <f>I20</f>
        <v>12.6</v>
      </c>
    </row>
    <row r="73" spans="1:10" ht="15" customHeight="1">
      <c r="A73" s="147" t="s">
        <v>65</v>
      </c>
      <c r="B73" s="148"/>
      <c r="C73" s="148"/>
      <c r="D73" s="148"/>
      <c r="E73" s="148"/>
      <c r="F73" s="148"/>
      <c r="G73" s="149"/>
      <c r="H73" s="35">
        <f>H70+H71+H72</f>
        <v>0.46063694267515926</v>
      </c>
      <c r="I73" s="73">
        <f>SUM(I70:I72)</f>
        <v>433.92</v>
      </c>
      <c r="J73" s="34"/>
    </row>
    <row r="74" spans="1:9" ht="4.5" customHeight="1">
      <c r="A74" s="44"/>
      <c r="B74" s="44"/>
      <c r="C74" s="44"/>
      <c r="D74" s="44"/>
      <c r="E74" s="44"/>
      <c r="F74" s="44"/>
      <c r="G74" s="44"/>
      <c r="H74" s="45"/>
      <c r="I74" s="46"/>
    </row>
    <row r="75" spans="1:9" ht="15" customHeight="1">
      <c r="A75" s="159" t="s">
        <v>66</v>
      </c>
      <c r="B75" s="159"/>
      <c r="C75" s="159"/>
      <c r="D75" s="159"/>
      <c r="E75" s="159"/>
      <c r="F75" s="159"/>
      <c r="G75" s="159"/>
      <c r="H75" s="159"/>
      <c r="I75" s="159"/>
    </row>
    <row r="76" spans="1:9" ht="24" customHeight="1">
      <c r="A76" s="131" t="s">
        <v>67</v>
      </c>
      <c r="B76" s="131"/>
      <c r="C76" s="31" t="s">
        <v>68</v>
      </c>
      <c r="D76" s="31" t="s">
        <v>69</v>
      </c>
      <c r="E76" s="31" t="s">
        <v>70</v>
      </c>
      <c r="F76" s="31" t="s">
        <v>71</v>
      </c>
      <c r="G76" s="31" t="s">
        <v>72</v>
      </c>
      <c r="H76" s="32" t="s">
        <v>73</v>
      </c>
      <c r="I76" s="33" t="s">
        <v>74</v>
      </c>
    </row>
    <row r="77" spans="1:9" ht="15" customHeight="1">
      <c r="A77" s="160">
        <f>I12</f>
        <v>4.3</v>
      </c>
      <c r="B77" s="131"/>
      <c r="C77" s="31">
        <f>I13</f>
        <v>22</v>
      </c>
      <c r="D77" s="31">
        <f>I14</f>
        <v>2</v>
      </c>
      <c r="E77" s="52">
        <f>A77*C77*D77</f>
        <v>189.2</v>
      </c>
      <c r="F77" s="52">
        <f>I25</f>
        <v>942</v>
      </c>
      <c r="G77" s="47">
        <f>I15</f>
        <v>0.06</v>
      </c>
      <c r="H77" s="52">
        <f>F77*G77</f>
        <v>56.519999999999996</v>
      </c>
      <c r="I77" s="33">
        <f>IF((E77-H77)&lt;0,0,E77-H77)</f>
        <v>132.68</v>
      </c>
    </row>
    <row r="78" spans="1:9" ht="4.5" customHeight="1">
      <c r="A78" s="48"/>
      <c r="B78" s="48"/>
      <c r="C78" s="48"/>
      <c r="D78" s="48"/>
      <c r="E78" s="49"/>
      <c r="F78" s="49"/>
      <c r="G78" s="50"/>
      <c r="H78" s="49"/>
      <c r="I78" s="51"/>
    </row>
    <row r="79" spans="1:9" ht="15" customHeight="1">
      <c r="A79" s="159" t="s">
        <v>156</v>
      </c>
      <c r="B79" s="159"/>
      <c r="C79" s="159"/>
      <c r="D79" s="159"/>
      <c r="E79" s="159"/>
      <c r="F79" s="159"/>
      <c r="G79" s="159"/>
      <c r="H79" s="159"/>
      <c r="I79" s="159"/>
    </row>
    <row r="80" spans="1:9" ht="23.25" customHeight="1">
      <c r="A80" s="131" t="s">
        <v>67</v>
      </c>
      <c r="B80" s="131"/>
      <c r="C80" s="31" t="s">
        <v>75</v>
      </c>
      <c r="D80" s="31" t="s">
        <v>69</v>
      </c>
      <c r="E80" s="31" t="s">
        <v>70</v>
      </c>
      <c r="F80" s="31" t="s">
        <v>71</v>
      </c>
      <c r="G80" s="31" t="s">
        <v>72</v>
      </c>
      <c r="H80" s="32" t="str">
        <f>H76</f>
        <v>Valor desconto</v>
      </c>
      <c r="I80" s="33" t="s">
        <v>74</v>
      </c>
    </row>
    <row r="81" spans="1:9" ht="15" customHeight="1">
      <c r="A81" s="168">
        <f>I16</f>
        <v>16</v>
      </c>
      <c r="B81" s="168"/>
      <c r="C81" s="53">
        <f>I17</f>
        <v>22</v>
      </c>
      <c r="D81" s="31">
        <f>I18</f>
        <v>1</v>
      </c>
      <c r="E81" s="52">
        <f>A81*C81*D81</f>
        <v>352</v>
      </c>
      <c r="F81" s="52">
        <f>E81</f>
        <v>352</v>
      </c>
      <c r="G81" s="75">
        <f>I19</f>
        <v>0.18</v>
      </c>
      <c r="H81" s="52">
        <f>F81*G81</f>
        <v>63.36</v>
      </c>
      <c r="I81" s="33">
        <f>IF((E81-H81)&lt;0,0,E81-H81)</f>
        <v>288.64</v>
      </c>
    </row>
    <row r="82" ht="4.5" customHeight="1"/>
    <row r="83" spans="1:12" ht="12" customHeight="1">
      <c r="A83" s="169" t="s">
        <v>76</v>
      </c>
      <c r="B83" s="169"/>
      <c r="C83" s="169"/>
      <c r="D83" s="169"/>
      <c r="E83" s="169"/>
      <c r="F83" s="169"/>
      <c r="G83" s="169"/>
      <c r="H83" s="54">
        <f>H31+H67+H73</f>
        <v>2.2033069026751595</v>
      </c>
      <c r="I83" s="55">
        <f>I31+I67+I73</f>
        <v>2075.51510232</v>
      </c>
      <c r="J83" s="34"/>
      <c r="L83" s="34"/>
    </row>
    <row r="84" spans="1:12" s="60" customFormat="1" ht="4.5" customHeight="1">
      <c r="A84" s="56"/>
      <c r="B84" s="56"/>
      <c r="C84" s="56"/>
      <c r="D84" s="56"/>
      <c r="E84" s="56"/>
      <c r="F84" s="56"/>
      <c r="G84" s="56"/>
      <c r="H84" s="57"/>
      <c r="I84" s="58"/>
      <c r="J84" s="59"/>
      <c r="L84" s="59"/>
    </row>
    <row r="85" spans="1:9" ht="11.25">
      <c r="A85" s="133" t="s">
        <v>77</v>
      </c>
      <c r="B85" s="133"/>
      <c r="C85" s="133"/>
      <c r="D85" s="133"/>
      <c r="E85" s="133"/>
      <c r="F85" s="133"/>
      <c r="G85" s="133"/>
      <c r="H85" s="133"/>
      <c r="I85" s="133"/>
    </row>
    <row r="86" spans="1:9" ht="33.75">
      <c r="A86" s="30" t="s">
        <v>28</v>
      </c>
      <c r="B86" s="134" t="s">
        <v>78</v>
      </c>
      <c r="C86" s="135"/>
      <c r="D86" s="135"/>
      <c r="E86" s="135"/>
      <c r="F86" s="135"/>
      <c r="G86" s="136"/>
      <c r="H86" s="30" t="s">
        <v>30</v>
      </c>
      <c r="I86" s="30" t="s">
        <v>31</v>
      </c>
    </row>
    <row r="87" spans="1:19" ht="15" customHeight="1">
      <c r="A87" s="31">
        <v>1</v>
      </c>
      <c r="B87" s="137" t="s">
        <v>157</v>
      </c>
      <c r="C87" s="138"/>
      <c r="D87" s="138"/>
      <c r="E87" s="138"/>
      <c r="F87" s="138"/>
      <c r="G87" s="139"/>
      <c r="H87" s="32">
        <f aca="true" t="shared" si="3" ref="H87:H92">I87/$I$98</f>
        <v>0</v>
      </c>
      <c r="I87" s="33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31">
        <v>2</v>
      </c>
      <c r="B88" s="162" t="s">
        <v>79</v>
      </c>
      <c r="C88" s="163"/>
      <c r="D88" s="163"/>
      <c r="E88" s="163"/>
      <c r="F88" s="163"/>
      <c r="G88" s="164"/>
      <c r="H88" s="32">
        <f t="shared" si="3"/>
        <v>0</v>
      </c>
      <c r="I88" s="33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31">
        <v>3</v>
      </c>
      <c r="B89" s="137" t="s">
        <v>80</v>
      </c>
      <c r="C89" s="138"/>
      <c r="D89" s="138"/>
      <c r="E89" s="138"/>
      <c r="F89" s="138"/>
      <c r="G89" s="139"/>
      <c r="H89" s="32">
        <f t="shared" si="3"/>
        <v>0</v>
      </c>
      <c r="I89" s="33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31">
        <v>4</v>
      </c>
      <c r="B90" s="165" t="s">
        <v>158</v>
      </c>
      <c r="C90" s="166"/>
      <c r="D90" s="166"/>
      <c r="E90" s="166"/>
      <c r="F90" s="166"/>
      <c r="G90" s="167"/>
      <c r="H90" s="32">
        <f t="shared" si="3"/>
        <v>0</v>
      </c>
      <c r="I90" s="33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31">
        <v>5</v>
      </c>
      <c r="B91" s="137" t="s">
        <v>159</v>
      </c>
      <c r="C91" s="138"/>
      <c r="D91" s="138"/>
      <c r="E91" s="138"/>
      <c r="F91" s="138"/>
      <c r="G91" s="139"/>
      <c r="H91" s="32">
        <f t="shared" si="3"/>
        <v>0</v>
      </c>
      <c r="I91" s="33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31">
        <v>6</v>
      </c>
      <c r="B92" s="137" t="s">
        <v>81</v>
      </c>
      <c r="C92" s="138"/>
      <c r="D92" s="138"/>
      <c r="E92" s="138"/>
      <c r="F92" s="138"/>
      <c r="G92" s="139"/>
      <c r="H92" s="32">
        <f t="shared" si="3"/>
        <v>0</v>
      </c>
      <c r="I92" s="33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47" t="s">
        <v>82</v>
      </c>
      <c r="B93" s="148"/>
      <c r="C93" s="148"/>
      <c r="D93" s="148"/>
      <c r="E93" s="148"/>
      <c r="F93" s="148"/>
      <c r="G93" s="149"/>
      <c r="H93" s="35">
        <f>H87+H88+H89+H90+H91+H92</f>
        <v>0</v>
      </c>
      <c r="I93" s="62">
        <f>I87+I88+I89+I90+I91+I92</f>
        <v>0</v>
      </c>
      <c r="J93" s="34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58" t="s">
        <v>83</v>
      </c>
      <c r="C94" s="158"/>
      <c r="D94" s="158"/>
      <c r="E94" s="158"/>
      <c r="F94" s="158"/>
      <c r="G94" s="158"/>
      <c r="H94" s="158"/>
      <c r="I94" s="158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170" t="s">
        <v>84</v>
      </c>
      <c r="B96" s="171"/>
      <c r="C96" s="171"/>
      <c r="D96" s="171"/>
      <c r="E96" s="172"/>
      <c r="F96" s="63">
        <v>0.2</v>
      </c>
      <c r="G96" s="64">
        <f>I98*F96</f>
        <v>388.56702046399994</v>
      </c>
      <c r="H96" s="65" t="s">
        <v>85</v>
      </c>
      <c r="I96" s="66">
        <f>I71</f>
        <v>132.68</v>
      </c>
      <c r="K96"/>
      <c r="L96"/>
      <c r="M96"/>
      <c r="N96"/>
      <c r="O96"/>
      <c r="P96"/>
      <c r="Q96"/>
      <c r="R96"/>
      <c r="S96"/>
    </row>
    <row r="97" spans="1:19" s="70" customFormat="1" ht="16.5" customHeight="1">
      <c r="A97" s="173" t="s">
        <v>86</v>
      </c>
      <c r="B97" s="173"/>
      <c r="C97" s="67" t="s">
        <v>87</v>
      </c>
      <c r="D97" s="67" t="s">
        <v>88</v>
      </c>
      <c r="E97" s="67" t="s">
        <v>89</v>
      </c>
      <c r="F97" s="67" t="s">
        <v>90</v>
      </c>
      <c r="G97" s="67" t="s">
        <v>91</v>
      </c>
      <c r="H97" s="65" t="s">
        <v>92</v>
      </c>
      <c r="I97" s="68" t="s">
        <v>93</v>
      </c>
      <c r="J97" s="69"/>
      <c r="K97"/>
      <c r="L97"/>
      <c r="M97"/>
      <c r="N97"/>
      <c r="O97"/>
      <c r="P97"/>
      <c r="Q97"/>
      <c r="R97"/>
      <c r="S97"/>
    </row>
    <row r="98" spans="1:19" ht="16.5" customHeight="1">
      <c r="A98" s="174">
        <f>I31</f>
        <v>942</v>
      </c>
      <c r="B98" s="174"/>
      <c r="C98" s="71">
        <f>I42</f>
        <v>346.65599999999995</v>
      </c>
      <c r="D98" s="71">
        <f>I54</f>
        <v>232.41024000000002</v>
      </c>
      <c r="E98" s="71">
        <f>I61</f>
        <v>35.001894</v>
      </c>
      <c r="F98" s="71">
        <f>I65</f>
        <v>85.52696832000002</v>
      </c>
      <c r="G98" s="71">
        <f>I73</f>
        <v>433.92</v>
      </c>
      <c r="H98" s="71">
        <f>SUM(A98:G98)</f>
        <v>2075.5151023199996</v>
      </c>
      <c r="I98" s="71">
        <f>H98-I96</f>
        <v>1942.8351023199996</v>
      </c>
      <c r="J98" s="34"/>
      <c r="K98"/>
      <c r="L98"/>
      <c r="M98"/>
      <c r="N98"/>
      <c r="O98"/>
      <c r="P98"/>
      <c r="Q98"/>
      <c r="R98"/>
      <c r="S98"/>
    </row>
    <row r="99" spans="1:9" ht="4.5" customHeight="1">
      <c r="A99" s="38"/>
      <c r="B99" s="175"/>
      <c r="C99" s="175"/>
      <c r="D99" s="175"/>
      <c r="E99" s="175"/>
      <c r="F99" s="175"/>
      <c r="G99" s="175"/>
      <c r="H99" s="175"/>
      <c r="I99" s="175"/>
    </row>
    <row r="100" spans="1:9" ht="33.75">
      <c r="A100" s="30" t="s">
        <v>34</v>
      </c>
      <c r="B100" s="134" t="s">
        <v>94</v>
      </c>
      <c r="C100" s="135"/>
      <c r="D100" s="135"/>
      <c r="E100" s="135"/>
      <c r="F100" s="135"/>
      <c r="G100" s="136"/>
      <c r="H100" s="30" t="s">
        <v>30</v>
      </c>
      <c r="I100" s="30" t="s">
        <v>31</v>
      </c>
    </row>
    <row r="101" spans="1:9" ht="15" customHeight="1">
      <c r="A101" s="31">
        <v>1</v>
      </c>
      <c r="B101" s="137" t="s">
        <v>95</v>
      </c>
      <c r="C101" s="138"/>
      <c r="D101" s="138"/>
      <c r="E101" s="138"/>
      <c r="F101" s="138"/>
      <c r="G101" s="139"/>
      <c r="H101" s="32">
        <f>I101/$I$111</f>
        <v>0</v>
      </c>
      <c r="I101" s="33">
        <v>0</v>
      </c>
    </row>
    <row r="102" spans="1:9" ht="15" customHeight="1">
      <c r="A102" s="31">
        <v>2</v>
      </c>
      <c r="B102" s="137" t="s">
        <v>96</v>
      </c>
      <c r="C102" s="138"/>
      <c r="D102" s="138"/>
      <c r="E102" s="138"/>
      <c r="F102" s="138"/>
      <c r="G102" s="139"/>
      <c r="H102" s="32">
        <f>I102/$I$111</f>
        <v>0</v>
      </c>
      <c r="I102" s="33">
        <v>0</v>
      </c>
    </row>
    <row r="103" spans="1:9" ht="15" customHeight="1">
      <c r="A103" s="147" t="s">
        <v>97</v>
      </c>
      <c r="B103" s="148"/>
      <c r="C103" s="148"/>
      <c r="D103" s="148"/>
      <c r="E103" s="148"/>
      <c r="F103" s="148"/>
      <c r="G103" s="149"/>
      <c r="H103" s="35">
        <f>H101+H102</f>
        <v>0</v>
      </c>
      <c r="I103" s="73">
        <f>I101+I102</f>
        <v>0</v>
      </c>
    </row>
    <row r="104" ht="4.5" customHeight="1"/>
    <row r="105" spans="1:9" ht="33.75">
      <c r="A105" s="30" t="s">
        <v>38</v>
      </c>
      <c r="B105" s="134" t="s">
        <v>98</v>
      </c>
      <c r="C105" s="135"/>
      <c r="D105" s="135"/>
      <c r="E105" s="135"/>
      <c r="F105" s="135"/>
      <c r="G105" s="136"/>
      <c r="H105" s="30" t="s">
        <v>30</v>
      </c>
      <c r="I105" s="30" t="s">
        <v>31</v>
      </c>
    </row>
    <row r="106" spans="1:9" ht="15" customHeight="1">
      <c r="A106" s="31">
        <v>1</v>
      </c>
      <c r="B106" s="137" t="s">
        <v>98</v>
      </c>
      <c r="C106" s="138"/>
      <c r="D106" s="138"/>
      <c r="E106" s="138"/>
      <c r="F106" s="138"/>
      <c r="G106" s="139"/>
      <c r="H106" s="32">
        <f>I106/I111</f>
        <v>0</v>
      </c>
      <c r="I106" s="33">
        <v>0</v>
      </c>
    </row>
    <row r="107" spans="1:12" ht="15" customHeight="1">
      <c r="A107" s="147" t="s">
        <v>99</v>
      </c>
      <c r="B107" s="148"/>
      <c r="C107" s="148"/>
      <c r="D107" s="148"/>
      <c r="E107" s="148"/>
      <c r="F107" s="148"/>
      <c r="G107" s="149"/>
      <c r="H107" s="35">
        <f>H106</f>
        <v>0</v>
      </c>
      <c r="I107" s="73">
        <f>I106</f>
        <v>0</v>
      </c>
      <c r="J107" s="34"/>
      <c r="K107" s="34"/>
      <c r="L107" s="1"/>
    </row>
    <row r="108" spans="1:9" ht="4.5" customHeight="1">
      <c r="A108" s="44"/>
      <c r="B108" s="44"/>
      <c r="C108" s="44"/>
      <c r="D108" s="44"/>
      <c r="E108" s="44"/>
      <c r="F108" s="44"/>
      <c r="G108" s="44"/>
      <c r="H108" s="45"/>
      <c r="I108" s="46"/>
    </row>
    <row r="109" spans="1:12" ht="39" customHeight="1">
      <c r="A109" s="176" t="s">
        <v>100</v>
      </c>
      <c r="B109" s="176"/>
      <c r="C109" s="176"/>
      <c r="D109" s="176"/>
      <c r="E109" s="176"/>
      <c r="F109" s="63">
        <v>0.18</v>
      </c>
      <c r="G109" s="64">
        <f>I111*F109</f>
        <v>349.7103184175999</v>
      </c>
      <c r="H109" s="65" t="s">
        <v>85</v>
      </c>
      <c r="I109" s="66">
        <f>I71</f>
        <v>132.68</v>
      </c>
      <c r="L109" s="1"/>
    </row>
    <row r="110" spans="1:12" s="70" customFormat="1" ht="16.5" customHeight="1">
      <c r="A110" s="173" t="s">
        <v>86</v>
      </c>
      <c r="B110" s="173"/>
      <c r="C110" s="67" t="s">
        <v>87</v>
      </c>
      <c r="D110" s="67" t="s">
        <v>88</v>
      </c>
      <c r="E110" s="67" t="s">
        <v>89</v>
      </c>
      <c r="F110" s="67" t="s">
        <v>90</v>
      </c>
      <c r="G110" s="67" t="s">
        <v>91</v>
      </c>
      <c r="H110" s="65" t="s">
        <v>92</v>
      </c>
      <c r="I110" s="68" t="s">
        <v>93</v>
      </c>
      <c r="J110" s="69"/>
      <c r="L110" s="69"/>
    </row>
    <row r="111" spans="1:12" ht="16.5" customHeight="1">
      <c r="A111" s="174">
        <f>I31</f>
        <v>942</v>
      </c>
      <c r="B111" s="174"/>
      <c r="C111" s="71">
        <f>I42</f>
        <v>346.65599999999995</v>
      </c>
      <c r="D111" s="71">
        <f>I54</f>
        <v>232.41024000000002</v>
      </c>
      <c r="E111" s="71">
        <f>I61</f>
        <v>35.001894</v>
      </c>
      <c r="F111" s="71">
        <f>I65</f>
        <v>85.52696832000002</v>
      </c>
      <c r="G111" s="71">
        <f>I73</f>
        <v>433.92</v>
      </c>
      <c r="H111" s="71">
        <f>A111+C111+D111+E111+F111+G111</f>
        <v>2075.5151023199996</v>
      </c>
      <c r="I111" s="71">
        <f>H111-I109</f>
        <v>1942.8351023199996</v>
      </c>
      <c r="J111" s="34"/>
      <c r="L111" s="1"/>
    </row>
    <row r="112" ht="4.5" customHeight="1"/>
    <row r="113" spans="1:9" ht="12">
      <c r="A113" s="169" t="s">
        <v>101</v>
      </c>
      <c r="B113" s="169"/>
      <c r="C113" s="169"/>
      <c r="D113" s="169"/>
      <c r="E113" s="169"/>
      <c r="F113" s="169"/>
      <c r="G113" s="169"/>
      <c r="H113" s="54">
        <f>H93+H103+H107</f>
        <v>0</v>
      </c>
      <c r="I113" s="55">
        <f>I93+I103+I107</f>
        <v>0</v>
      </c>
    </row>
    <row r="114" ht="4.5" customHeight="1"/>
    <row r="115" spans="1:9" ht="11.25">
      <c r="A115" s="133" t="s">
        <v>102</v>
      </c>
      <c r="B115" s="133"/>
      <c r="C115" s="133"/>
      <c r="D115" s="133"/>
      <c r="E115" s="133"/>
      <c r="F115" s="133"/>
      <c r="G115" s="133"/>
      <c r="H115" s="133"/>
      <c r="I115" s="133"/>
    </row>
    <row r="116" spans="1:15" ht="33.75">
      <c r="A116" s="30" t="s">
        <v>28</v>
      </c>
      <c r="B116" s="134" t="s">
        <v>160</v>
      </c>
      <c r="C116" s="135"/>
      <c r="D116" s="135"/>
      <c r="E116" s="135"/>
      <c r="F116" s="135"/>
      <c r="G116" s="136"/>
      <c r="H116" s="30" t="s">
        <v>30</v>
      </c>
      <c r="I116" s="30" t="s">
        <v>31</v>
      </c>
      <c r="K116"/>
      <c r="L116"/>
      <c r="M116"/>
      <c r="N116"/>
      <c r="O116"/>
    </row>
    <row r="117" spans="1:9" ht="15" customHeight="1">
      <c r="A117" s="31">
        <v>1</v>
      </c>
      <c r="B117" s="137" t="s">
        <v>103</v>
      </c>
      <c r="C117" s="138"/>
      <c r="D117" s="138"/>
      <c r="E117" s="138"/>
      <c r="F117" s="138"/>
      <c r="G117" s="139"/>
      <c r="H117" s="32">
        <f>I117/$I$83</f>
        <v>0.01924198250728863</v>
      </c>
      <c r="I117" s="33">
        <f>($D$127/$E$128)*G127</f>
        <v>39.93702529245481</v>
      </c>
    </row>
    <row r="118" spans="1:9" ht="15" customHeight="1">
      <c r="A118" s="31">
        <v>2</v>
      </c>
      <c r="B118" s="137" t="s">
        <v>104</v>
      </c>
      <c r="C118" s="138"/>
      <c r="D118" s="138"/>
      <c r="E118" s="138"/>
      <c r="F118" s="138"/>
      <c r="G118" s="139"/>
      <c r="H118" s="32">
        <f>I118/$I$83</f>
        <v>0.08862973760932945</v>
      </c>
      <c r="I118" s="33">
        <f>($D$127/$E$128)*G128</f>
        <v>183.95235892282216</v>
      </c>
    </row>
    <row r="119" spans="1:9" ht="15" customHeight="1">
      <c r="A119" s="31">
        <v>3</v>
      </c>
      <c r="B119" s="137" t="s">
        <v>15</v>
      </c>
      <c r="C119" s="138"/>
      <c r="D119" s="138"/>
      <c r="E119" s="138"/>
      <c r="F119" s="138"/>
      <c r="G119" s="139"/>
      <c r="H119" s="32">
        <f>I119/$I$83</f>
        <v>0.05830903790087464</v>
      </c>
      <c r="I119" s="33">
        <f>($D$127/$E$128)*G129</f>
        <v>121.02128876501459</v>
      </c>
    </row>
    <row r="120" spans="1:9" ht="15" customHeight="1">
      <c r="A120" s="31">
        <v>4</v>
      </c>
      <c r="B120" s="137" t="s">
        <v>161</v>
      </c>
      <c r="C120" s="138"/>
      <c r="D120" s="138"/>
      <c r="E120" s="138"/>
      <c r="F120" s="138"/>
      <c r="G120" s="139"/>
      <c r="H120" s="32">
        <f>I120/$I$83</f>
        <v>0</v>
      </c>
      <c r="I120" s="33">
        <f>($D$127/$E$128)*G130</f>
        <v>0</v>
      </c>
    </row>
    <row r="121" spans="1:9" ht="15" customHeight="1">
      <c r="A121" s="31">
        <v>5</v>
      </c>
      <c r="B121" s="137" t="s">
        <v>81</v>
      </c>
      <c r="C121" s="138"/>
      <c r="D121" s="138"/>
      <c r="E121" s="138"/>
      <c r="F121" s="138"/>
      <c r="G121" s="139"/>
      <c r="H121" s="32">
        <f>I121/$I$83</f>
        <v>0</v>
      </c>
      <c r="I121" s="33">
        <v>0</v>
      </c>
    </row>
    <row r="122" spans="1:9" ht="15" customHeight="1">
      <c r="A122" s="147" t="s">
        <v>105</v>
      </c>
      <c r="B122" s="148"/>
      <c r="C122" s="148"/>
      <c r="D122" s="148"/>
      <c r="E122" s="148"/>
      <c r="F122" s="148"/>
      <c r="G122" s="149"/>
      <c r="H122" s="35">
        <f>H117+H118+H119+H120+H121</f>
        <v>0.1661807580174927</v>
      </c>
      <c r="I122" s="73">
        <f>I117+I118+I119+I120+I121</f>
        <v>344.91067298029157</v>
      </c>
    </row>
    <row r="123" spans="1:19" ht="11.25" customHeight="1">
      <c r="A123" s="38" t="s">
        <v>106</v>
      </c>
      <c r="B123" s="158" t="s">
        <v>107</v>
      </c>
      <c r="C123" s="158"/>
      <c r="D123" s="158"/>
      <c r="E123" s="158"/>
      <c r="F123" s="158"/>
      <c r="G123" s="158"/>
      <c r="H123" s="158"/>
      <c r="I123" s="158"/>
      <c r="K123"/>
      <c r="L123"/>
      <c r="M123"/>
      <c r="N123"/>
      <c r="O123"/>
      <c r="P123"/>
      <c r="Q123"/>
      <c r="R123"/>
      <c r="S123"/>
    </row>
    <row r="124" spans="1:19" ht="20.25" customHeight="1">
      <c r="A124" s="38" t="s">
        <v>108</v>
      </c>
      <c r="B124" s="184" t="s">
        <v>109</v>
      </c>
      <c r="C124" s="184"/>
      <c r="D124" s="184"/>
      <c r="E124" s="184"/>
      <c r="F124" s="184"/>
      <c r="G124" s="184"/>
      <c r="H124" s="184"/>
      <c r="I124" s="184"/>
      <c r="K124"/>
      <c r="L124"/>
      <c r="M124"/>
      <c r="N124"/>
      <c r="O124"/>
      <c r="P124"/>
      <c r="Q124"/>
      <c r="R124"/>
      <c r="S124"/>
    </row>
    <row r="125" spans="1:9" ht="13.5" customHeight="1">
      <c r="A125" s="185" t="s">
        <v>110</v>
      </c>
      <c r="B125" s="185"/>
      <c r="C125" s="185"/>
      <c r="D125" s="185"/>
      <c r="E125" s="185"/>
      <c r="F125" s="185"/>
      <c r="G125" s="185"/>
      <c r="H125" s="185"/>
      <c r="I125" s="185"/>
    </row>
    <row r="126" spans="1:9" ht="13.5" customHeight="1">
      <c r="A126" s="186" t="s">
        <v>111</v>
      </c>
      <c r="B126" s="186"/>
      <c r="C126" s="31" t="s">
        <v>112</v>
      </c>
      <c r="D126" s="131" t="s">
        <v>113</v>
      </c>
      <c r="E126" s="132"/>
      <c r="F126" s="31" t="s">
        <v>114</v>
      </c>
      <c r="G126" s="72" t="s">
        <v>115</v>
      </c>
      <c r="H126" s="131" t="s">
        <v>116</v>
      </c>
      <c r="I126" s="131"/>
    </row>
    <row r="127" spans="1:10" ht="13.5" customHeight="1">
      <c r="A127" s="177">
        <f>I83</f>
        <v>2075.51510232</v>
      </c>
      <c r="B127" s="178"/>
      <c r="C127" s="33">
        <f>I113</f>
        <v>0</v>
      </c>
      <c r="D127" s="179">
        <f>A127+C127</f>
        <v>2075.51510232</v>
      </c>
      <c r="E127" s="180"/>
      <c r="F127" s="31" t="s">
        <v>103</v>
      </c>
      <c r="G127" s="74">
        <v>0.0165</v>
      </c>
      <c r="H127" s="181">
        <v>0.0065</v>
      </c>
      <c r="I127" s="181"/>
      <c r="J127" s="34"/>
    </row>
    <row r="128" spans="1:9" ht="13.5" customHeight="1">
      <c r="A128" s="182" t="s">
        <v>117</v>
      </c>
      <c r="B128" s="182"/>
      <c r="C128" s="72">
        <v>1</v>
      </c>
      <c r="D128" s="76">
        <f>G131/1</f>
        <v>0.14250000000000002</v>
      </c>
      <c r="E128" s="77">
        <f>C128-D128</f>
        <v>0.8574999999999999</v>
      </c>
      <c r="F128" s="31" t="s">
        <v>104</v>
      </c>
      <c r="G128" s="74">
        <v>0.076</v>
      </c>
      <c r="H128" s="181">
        <v>0.03</v>
      </c>
      <c r="I128" s="181"/>
    </row>
    <row r="129" spans="1:9" ht="13.5" customHeight="1">
      <c r="A129" s="183" t="s">
        <v>118</v>
      </c>
      <c r="B129" s="183"/>
      <c r="C129" s="31">
        <v>1</v>
      </c>
      <c r="D129" s="78">
        <f>H131</f>
        <v>0.0865</v>
      </c>
      <c r="E129" s="79">
        <f>C129-D129</f>
        <v>0.9135</v>
      </c>
      <c r="F129" s="31" t="s">
        <v>15</v>
      </c>
      <c r="G129" s="74">
        <f>I11</f>
        <v>0.05</v>
      </c>
      <c r="H129" s="181">
        <f>I11</f>
        <v>0.05</v>
      </c>
      <c r="I129" s="181"/>
    </row>
    <row r="130" spans="1:9" ht="13.5" customHeight="1">
      <c r="A130" s="191" t="s">
        <v>162</v>
      </c>
      <c r="B130" s="191"/>
      <c r="C130" s="80">
        <v>1</v>
      </c>
      <c r="D130" s="80">
        <v>0.0654</v>
      </c>
      <c r="E130" s="81">
        <f>C130-D130</f>
        <v>0.9346</v>
      </c>
      <c r="F130" s="31" t="s">
        <v>119</v>
      </c>
      <c r="G130" s="74">
        <v>0</v>
      </c>
      <c r="H130" s="181">
        <v>0</v>
      </c>
      <c r="I130" s="181"/>
    </row>
    <row r="131" spans="1:9" ht="18" customHeight="1">
      <c r="A131" s="82" t="s">
        <v>120</v>
      </c>
      <c r="B131" s="192" t="s">
        <v>121</v>
      </c>
      <c r="C131" s="192"/>
      <c r="D131" s="192"/>
      <c r="E131" s="192"/>
      <c r="F131" s="43" t="s">
        <v>122</v>
      </c>
      <c r="G131" s="83">
        <f>SUM(G127:G130)</f>
        <v>0.14250000000000002</v>
      </c>
      <c r="H131" s="193">
        <f>SUM(H127:I130)</f>
        <v>0.0865</v>
      </c>
      <c r="I131" s="193"/>
    </row>
    <row r="132" spans="1:9" ht="4.5" customHeight="1">
      <c r="A132" s="84"/>
      <c r="B132" s="194"/>
      <c r="C132" s="194"/>
      <c r="D132" s="194"/>
      <c r="E132" s="194"/>
      <c r="F132" s="194"/>
      <c r="G132" s="194"/>
      <c r="H132" s="194"/>
      <c r="I132" s="194"/>
    </row>
    <row r="133" spans="1:9" ht="12">
      <c r="A133" s="169" t="s">
        <v>123</v>
      </c>
      <c r="B133" s="169"/>
      <c r="C133" s="169"/>
      <c r="D133" s="169"/>
      <c r="E133" s="169"/>
      <c r="F133" s="169"/>
      <c r="G133" s="169"/>
      <c r="H133" s="54">
        <f>H122</f>
        <v>0.1661807580174927</v>
      </c>
      <c r="I133" s="55">
        <f>I122</f>
        <v>344.91067298029157</v>
      </c>
    </row>
    <row r="134" ht="4.5" customHeight="1"/>
    <row r="135" spans="1:9" ht="11.25">
      <c r="A135" s="187" t="s">
        <v>124</v>
      </c>
      <c r="B135" s="187"/>
      <c r="C135" s="187"/>
      <c r="D135" s="187"/>
      <c r="E135" s="187"/>
      <c r="F135" s="187"/>
      <c r="G135" s="187"/>
      <c r="H135" s="187"/>
      <c r="I135" s="187"/>
    </row>
    <row r="136" spans="1:9" ht="11.25">
      <c r="A136" s="133" t="s">
        <v>27</v>
      </c>
      <c r="B136" s="133"/>
      <c r="C136" s="133"/>
      <c r="D136" s="133"/>
      <c r="E136" s="133"/>
      <c r="F136" s="133"/>
      <c r="G136" s="133"/>
      <c r="H136" s="133"/>
      <c r="I136" s="133"/>
    </row>
    <row r="137" spans="1:9" ht="15" customHeight="1">
      <c r="A137" s="31">
        <v>1</v>
      </c>
      <c r="B137" s="137" t="s">
        <v>125</v>
      </c>
      <c r="C137" s="138"/>
      <c r="D137" s="138"/>
      <c r="E137" s="138"/>
      <c r="F137" s="138"/>
      <c r="G137" s="139"/>
      <c r="H137" s="32">
        <f>I137/$G$154</f>
        <v>0.3891877245783875</v>
      </c>
      <c r="I137" s="85">
        <f>I31</f>
        <v>942</v>
      </c>
    </row>
    <row r="138" spans="1:9" ht="15" customHeight="1">
      <c r="A138" s="31">
        <v>2</v>
      </c>
      <c r="B138" s="137" t="s">
        <v>126</v>
      </c>
      <c r="C138" s="138"/>
      <c r="D138" s="138"/>
      <c r="E138" s="138"/>
      <c r="F138" s="138"/>
      <c r="G138" s="139"/>
      <c r="H138" s="32">
        <f>I138/$G$154</f>
        <v>0.2890380318451221</v>
      </c>
      <c r="I138" s="85">
        <f>I42+I54+I61+I65</f>
        <v>699.59510232</v>
      </c>
    </row>
    <row r="139" spans="1:9" ht="15" customHeight="1">
      <c r="A139" s="31">
        <v>3</v>
      </c>
      <c r="B139" s="152" t="s">
        <v>127</v>
      </c>
      <c r="C139" s="152"/>
      <c r="D139" s="152"/>
      <c r="E139" s="152"/>
      <c r="F139" s="152"/>
      <c r="G139" s="152"/>
      <c r="H139" s="32">
        <f>I139/$G$154</f>
        <v>0.17927424357649036</v>
      </c>
      <c r="I139" s="85">
        <f>I73</f>
        <v>433.92</v>
      </c>
    </row>
    <row r="140" spans="1:10" s="37" customFormat="1" ht="15" customHeight="1">
      <c r="A140" s="188" t="s">
        <v>128</v>
      </c>
      <c r="B140" s="189"/>
      <c r="C140" s="189"/>
      <c r="D140" s="189"/>
      <c r="E140" s="189"/>
      <c r="F140" s="189"/>
      <c r="G140" s="190"/>
      <c r="H140" s="54">
        <f>H137+H138+H139</f>
        <v>0.8575</v>
      </c>
      <c r="I140" s="55">
        <f>I137+I138+I139</f>
        <v>2075.51510232</v>
      </c>
      <c r="J140" s="86"/>
    </row>
    <row r="141" ht="4.5" customHeight="1"/>
    <row r="142" spans="1:9" ht="11.25">
      <c r="A142" s="133" t="s">
        <v>77</v>
      </c>
      <c r="B142" s="133"/>
      <c r="C142" s="133"/>
      <c r="D142" s="133"/>
      <c r="E142" s="133"/>
      <c r="F142" s="133"/>
      <c r="G142" s="133"/>
      <c r="H142" s="133"/>
      <c r="I142" s="133"/>
    </row>
    <row r="143" spans="1:9" ht="15" customHeight="1">
      <c r="A143" s="31">
        <v>1</v>
      </c>
      <c r="B143" s="137" t="s">
        <v>129</v>
      </c>
      <c r="C143" s="138"/>
      <c r="D143" s="138"/>
      <c r="E143" s="138"/>
      <c r="F143" s="138"/>
      <c r="G143" s="139"/>
      <c r="H143" s="32">
        <f>I143/$G$154</f>
        <v>0</v>
      </c>
      <c r="I143" s="33">
        <f>I93</f>
        <v>0</v>
      </c>
    </row>
    <row r="144" spans="1:9" ht="15" customHeight="1">
      <c r="A144" s="31">
        <v>2</v>
      </c>
      <c r="B144" s="137" t="s">
        <v>130</v>
      </c>
      <c r="C144" s="138"/>
      <c r="D144" s="138"/>
      <c r="E144" s="138"/>
      <c r="F144" s="138"/>
      <c r="G144" s="139"/>
      <c r="H144" s="32">
        <f>I144/$G$154</f>
        <v>0</v>
      </c>
      <c r="I144" s="33">
        <f>I103</f>
        <v>0</v>
      </c>
    </row>
    <row r="145" spans="1:9" ht="15" customHeight="1">
      <c r="A145" s="31">
        <v>3</v>
      </c>
      <c r="B145" s="137" t="s">
        <v>131</v>
      </c>
      <c r="C145" s="138"/>
      <c r="D145" s="138"/>
      <c r="E145" s="138"/>
      <c r="F145" s="138"/>
      <c r="G145" s="139"/>
      <c r="H145" s="32">
        <f>I145/$G$154</f>
        <v>0</v>
      </c>
      <c r="I145" s="33">
        <f>I107</f>
        <v>0</v>
      </c>
    </row>
    <row r="146" spans="1:9" ht="15" customHeight="1">
      <c r="A146" s="188" t="s">
        <v>132</v>
      </c>
      <c r="B146" s="189"/>
      <c r="C146" s="189"/>
      <c r="D146" s="189"/>
      <c r="E146" s="189"/>
      <c r="F146" s="189"/>
      <c r="G146" s="190"/>
      <c r="H146" s="54">
        <f>H143+H144+H145</f>
        <v>0</v>
      </c>
      <c r="I146" s="55">
        <f>I143+I144+I145</f>
        <v>0</v>
      </c>
    </row>
    <row r="147" ht="4.5" customHeight="1"/>
    <row r="148" spans="1:9" ht="11.25">
      <c r="A148" s="133" t="s">
        <v>102</v>
      </c>
      <c r="B148" s="133"/>
      <c r="C148" s="133"/>
      <c r="D148" s="133"/>
      <c r="E148" s="133"/>
      <c r="F148" s="133"/>
      <c r="G148" s="133"/>
      <c r="H148" s="133"/>
      <c r="I148" s="133"/>
    </row>
    <row r="149" spans="1:9" ht="15" customHeight="1">
      <c r="A149" s="31">
        <v>1</v>
      </c>
      <c r="B149" s="137" t="s">
        <v>133</v>
      </c>
      <c r="C149" s="138"/>
      <c r="D149" s="138"/>
      <c r="E149" s="138"/>
      <c r="F149" s="138"/>
      <c r="G149" s="139"/>
      <c r="H149" s="32">
        <f>I149/$G$154</f>
        <v>0.1425</v>
      </c>
      <c r="I149" s="33">
        <f>I122</f>
        <v>344.91067298029157</v>
      </c>
    </row>
    <row r="150" spans="1:11" ht="15" customHeight="1">
      <c r="A150" s="188" t="s">
        <v>134</v>
      </c>
      <c r="B150" s="189"/>
      <c r="C150" s="189"/>
      <c r="D150" s="189"/>
      <c r="E150" s="189"/>
      <c r="F150" s="189"/>
      <c r="G150" s="190"/>
      <c r="H150" s="54">
        <f>H149</f>
        <v>0.1425</v>
      </c>
      <c r="I150" s="55">
        <f>I122</f>
        <v>344.91067298029157</v>
      </c>
      <c r="K150" s="87"/>
    </row>
    <row r="151" ht="4.5" customHeight="1"/>
    <row r="152" spans="1:9" ht="11.25" customHeight="1">
      <c r="A152" s="198" t="s">
        <v>124</v>
      </c>
      <c r="B152" s="198"/>
      <c r="C152" s="198"/>
      <c r="D152" s="198"/>
      <c r="E152" s="198"/>
      <c r="F152" s="198"/>
      <c r="G152" s="198"/>
      <c r="H152" s="198"/>
      <c r="I152" s="198"/>
    </row>
    <row r="153" spans="1:9" ht="33.75">
      <c r="A153" s="199" t="s">
        <v>135</v>
      </c>
      <c r="B153" s="199"/>
      <c r="C153" s="199"/>
      <c r="D153" s="199"/>
      <c r="E153" s="199"/>
      <c r="F153" s="199"/>
      <c r="G153" s="88" t="s">
        <v>136</v>
      </c>
      <c r="H153" s="88" t="s">
        <v>137</v>
      </c>
      <c r="I153" s="88" t="s">
        <v>138</v>
      </c>
    </row>
    <row r="154" spans="1:9" ht="11.25" customHeight="1">
      <c r="A154" s="200" t="str">
        <f>D5</f>
        <v>Carregador/Montador (Auxiliar de Manutenção)</v>
      </c>
      <c r="B154" s="201"/>
      <c r="C154" s="201"/>
      <c r="D154" s="201"/>
      <c r="E154" s="201"/>
      <c r="F154" s="202"/>
      <c r="G154" s="89">
        <f>I140+I146+I150</f>
        <v>2420.4257753002917</v>
      </c>
      <c r="H154" s="88">
        <v>1</v>
      </c>
      <c r="I154" s="89">
        <f>G154*H154</f>
        <v>2420.4257753002917</v>
      </c>
    </row>
    <row r="155" spans="1:9" ht="11.25">
      <c r="A155" s="200"/>
      <c r="B155" s="201"/>
      <c r="C155" s="201"/>
      <c r="D155" s="201"/>
      <c r="E155" s="201"/>
      <c r="F155" s="202"/>
      <c r="G155" s="88"/>
      <c r="H155" s="88"/>
      <c r="I155" s="89"/>
    </row>
    <row r="156" spans="1:10" s="37" customFormat="1" ht="12">
      <c r="A156" s="195" t="s">
        <v>139</v>
      </c>
      <c r="B156" s="196"/>
      <c r="C156" s="196"/>
      <c r="D156" s="196"/>
      <c r="E156" s="196"/>
      <c r="F156" s="196"/>
      <c r="G156" s="196"/>
      <c r="H156" s="197"/>
      <c r="I156" s="90">
        <f>I154+I155</f>
        <v>2420.4257753002917</v>
      </c>
      <c r="J156" s="86"/>
    </row>
  </sheetData>
  <sheetProtection/>
  <mergeCells count="142">
    <mergeCell ref="A142:I142"/>
    <mergeCell ref="B143:G143"/>
    <mergeCell ref="B144:G144"/>
    <mergeCell ref="B145:G145"/>
    <mergeCell ref="A146:G146"/>
    <mergeCell ref="A148:I148"/>
    <mergeCell ref="A156:H156"/>
    <mergeCell ref="B149:G149"/>
    <mergeCell ref="A150:G150"/>
    <mergeCell ref="A152:I152"/>
    <mergeCell ref="A153:F153"/>
    <mergeCell ref="A154:F154"/>
    <mergeCell ref="A155:F155"/>
    <mergeCell ref="A130:B130"/>
    <mergeCell ref="H130:I130"/>
    <mergeCell ref="B131:E131"/>
    <mergeCell ref="H131:I131"/>
    <mergeCell ref="B132:I132"/>
    <mergeCell ref="A133:G133"/>
    <mergeCell ref="A135:I135"/>
    <mergeCell ref="A136:I136"/>
    <mergeCell ref="B137:G137"/>
    <mergeCell ref="B138:G138"/>
    <mergeCell ref="B139:G139"/>
    <mergeCell ref="A140:G140"/>
    <mergeCell ref="A122:G122"/>
    <mergeCell ref="B123:I123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A128:B128"/>
    <mergeCell ref="H128:I128"/>
    <mergeCell ref="A129:B129"/>
    <mergeCell ref="H129:I129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93:G93"/>
    <mergeCell ref="B94:I94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37:G37"/>
    <mergeCell ref="B38:G38"/>
    <mergeCell ref="B39:G39"/>
    <mergeCell ref="B40:G40"/>
    <mergeCell ref="B41:G41"/>
    <mergeCell ref="A42:G42"/>
    <mergeCell ref="A43:I43"/>
    <mergeCell ref="B45:G45"/>
    <mergeCell ref="B46:G46"/>
    <mergeCell ref="B47:G47"/>
    <mergeCell ref="B48:G48"/>
    <mergeCell ref="B49:G49"/>
    <mergeCell ref="A44:I44"/>
    <mergeCell ref="B25:G25"/>
    <mergeCell ref="B26:G26"/>
    <mergeCell ref="B27:G27"/>
    <mergeCell ref="A28:A29"/>
    <mergeCell ref="B28:G28"/>
    <mergeCell ref="B29:G29"/>
    <mergeCell ref="B30:G30"/>
    <mergeCell ref="A31:G31"/>
    <mergeCell ref="B33:G33"/>
    <mergeCell ref="B34:G34"/>
    <mergeCell ref="B35:G35"/>
    <mergeCell ref="B36:G36"/>
    <mergeCell ref="G6:G9"/>
    <mergeCell ref="D8:F8"/>
    <mergeCell ref="A10:F10"/>
    <mergeCell ref="A11:F11"/>
    <mergeCell ref="A12:F15"/>
    <mergeCell ref="G12:G15"/>
    <mergeCell ref="A16:F19"/>
    <mergeCell ref="G16:G19"/>
    <mergeCell ref="A20:F20"/>
    <mergeCell ref="A21:F21"/>
    <mergeCell ref="A23:I23"/>
    <mergeCell ref="B24:G24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0" r:id="rId3"/>
  <rowBreaks count="2" manualBreakCount="2">
    <brk id="56" max="8" man="1"/>
    <brk id="10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9.140625" style="0" customWidth="1"/>
    <col min="2" max="2" width="15.8515625" style="0" customWidth="1"/>
    <col min="3" max="3" width="11.140625" style="0" customWidth="1"/>
    <col min="4" max="4" width="15.28125" style="0" customWidth="1"/>
  </cols>
  <sheetData>
    <row r="1" ht="15.75" thickBot="1"/>
    <row r="2" spans="1:4" ht="15.75">
      <c r="A2" s="203" t="s">
        <v>188</v>
      </c>
      <c r="B2" s="204"/>
      <c r="C2" s="204"/>
      <c r="D2" s="205"/>
    </row>
    <row r="3" spans="1:4" ht="15.75">
      <c r="A3" s="94" t="s">
        <v>166</v>
      </c>
      <c r="B3" s="93" t="s">
        <v>189</v>
      </c>
      <c r="C3" s="93" t="s">
        <v>167</v>
      </c>
      <c r="D3" s="95" t="s">
        <v>190</v>
      </c>
    </row>
    <row r="4" spans="1:4" ht="15.75">
      <c r="A4" s="91" t="s">
        <v>191</v>
      </c>
      <c r="B4" s="121">
        <f>Eletricista!I155</f>
        <v>3190.2370657959177</v>
      </c>
      <c r="C4" s="120">
        <v>2</v>
      </c>
      <c r="D4" s="92">
        <f>B4*C4</f>
        <v>6380.474131591835</v>
      </c>
    </row>
    <row r="5" spans="1:4" ht="15.75">
      <c r="A5" s="91" t="s">
        <v>192</v>
      </c>
      <c r="B5" s="121">
        <f>'Técnico em telefonia'!I155</f>
        <v>2614.361936623377</v>
      </c>
      <c r="C5" s="120">
        <v>1</v>
      </c>
      <c r="D5" s="92">
        <f>B5*C5</f>
        <v>2614.361936623377</v>
      </c>
    </row>
    <row r="6" spans="1:4" ht="15.75">
      <c r="A6" s="91" t="s">
        <v>193</v>
      </c>
      <c r="B6" s="121">
        <f>Carregador_Montador!I156</f>
        <v>2420.4257753002917</v>
      </c>
      <c r="C6" s="120">
        <v>4</v>
      </c>
      <c r="D6" s="92">
        <f>B6*C6</f>
        <v>9681.703101201167</v>
      </c>
    </row>
    <row r="7" spans="1:4" ht="16.5" thickBot="1">
      <c r="A7" s="96" t="s">
        <v>168</v>
      </c>
      <c r="B7" s="97" t="s">
        <v>169</v>
      </c>
      <c r="C7" s="122">
        <f>SUM(C4:C6)</f>
        <v>7</v>
      </c>
      <c r="D7" s="98">
        <f>SUM(D4:D6)</f>
        <v>18676.539169416377</v>
      </c>
    </row>
  </sheetData>
  <sheetProtection/>
  <mergeCells count="1">
    <mergeCell ref="A2:D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Ilete-Kuhn</dc:creator>
  <cp:keywords/>
  <dc:description/>
  <cp:lastModifiedBy>renata-fortes</cp:lastModifiedBy>
  <cp:lastPrinted>2018-02-05T12:27:30Z</cp:lastPrinted>
  <dcterms:created xsi:type="dcterms:W3CDTF">2018-01-18T15:53:56Z</dcterms:created>
  <dcterms:modified xsi:type="dcterms:W3CDTF">2018-04-05T20:12:13Z</dcterms:modified>
  <cp:category/>
  <cp:version/>
  <cp:contentType/>
  <cp:contentStatus/>
</cp:coreProperties>
</file>