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48" windowWidth="20736" windowHeight="10548" tabRatio="874" activeTab="0"/>
  </bookViews>
  <sheets>
    <sheet name="Copeiro" sheetId="1" r:id="rId1"/>
    <sheet name="RESUMO_GERAL" sheetId="2" state="hidden" r:id="rId2"/>
    <sheet name="RESSUMO" sheetId="3" state="hidden" r:id="rId3"/>
    <sheet name="RESUMO_GERAL (2)" sheetId="4" state="hidden" r:id="rId4"/>
  </sheets>
  <definedNames>
    <definedName name="_xlnm.Print_Area" localSheetId="0">'Copeiro'!$A$1:$I$155</definedName>
    <definedName name="_xlnm.Print_Area" localSheetId="1">'RESUMO_GERAL'!$A$1:$H$57</definedName>
    <definedName name="_xlnm.Print_Area" localSheetId="3">'RESUMO_GERAL (2)'!$A$1:$H$57</definedName>
  </definedNames>
  <calcPr fullCalcOnLoad="1"/>
</workbook>
</file>

<file path=xl/comments1.xml><?xml version="1.0" encoding="utf-8"?>
<comments xmlns="http://schemas.openxmlformats.org/spreadsheetml/2006/main">
  <authors>
    <author>Ilete-Kuhn</author>
  </authors>
  <commentList>
    <comment ref="I11" authorId="0">
      <text>
        <r>
          <rPr>
            <b/>
            <sz val="8"/>
            <rFont val="Calibri"/>
            <family val="2"/>
          </rPr>
          <t>Art. 21 da lei complementar 7 de 1973.</t>
        </r>
      </text>
    </comment>
  </commentList>
</comments>
</file>

<file path=xl/sharedStrings.xml><?xml version="1.0" encoding="utf-8"?>
<sst xmlns="http://schemas.openxmlformats.org/spreadsheetml/2006/main" count="436" uniqueCount="244">
  <si>
    <r>
      <t xml:space="preserve">PLANILHA DE CUSTOS E FORMAÇÃO DE PREÇOS DE SERVIÇOS CONTINUADOS </t>
    </r>
    <r>
      <rPr>
        <b/>
        <u val="single"/>
        <sz val="10"/>
        <color indexed="10"/>
        <rFont val="Calibri"/>
        <family val="2"/>
      </rPr>
      <t>COM DEDICAÇÃO EXCLUSIVA</t>
    </r>
    <r>
      <rPr>
        <b/>
        <sz val="8"/>
        <color indexed="8"/>
        <rFont val="Calibri"/>
        <family val="2"/>
      </rPr>
      <t xml:space="preserve"> DE MÃO DE OBRA (ANEXO III - DECRETOS 52.768 de 15.12.2015 e 52.823 de 22.12.2015)</t>
    </r>
  </si>
  <si>
    <t>PROCESSO:</t>
  </si>
  <si>
    <r>
      <t xml:space="preserve">REGIME DE TRIBUTAÇÃO: </t>
    </r>
    <r>
      <rPr>
        <b/>
        <sz val="14"/>
        <color indexed="10"/>
        <rFont val="Calibri"/>
        <family val="2"/>
      </rPr>
      <t>LUCRO REAL</t>
    </r>
  </si>
  <si>
    <t>LICITAÇÃO/EDITAL</t>
  </si>
  <si>
    <t>ABERTURA:</t>
  </si>
  <si>
    <t>Médio</t>
  </si>
  <si>
    <t>Nº Empregado</t>
  </si>
  <si>
    <t>Máximo</t>
  </si>
  <si>
    <t>Salário Normativo CCT</t>
  </si>
  <si>
    <t>ISSQN</t>
  </si>
  <si>
    <t>PORTO ALEGRE</t>
  </si>
  <si>
    <t>Alíquota</t>
  </si>
  <si>
    <t>Vr. Unitário</t>
  </si>
  <si>
    <t>Dias</t>
  </si>
  <si>
    <t>VT p/dia</t>
  </si>
  <si>
    <t>Desconto</t>
  </si>
  <si>
    <t>CCT</t>
  </si>
  <si>
    <t>VA p/dia</t>
  </si>
  <si>
    <t xml:space="preserve">Plano Benefício Social Familiar - Cláusula 24ª </t>
  </si>
  <si>
    <t>Vr. Mensal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</si>
  <si>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</si>
  <si>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</si>
  <si>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</si>
  <si>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</si>
  <si>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</si>
  <si>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</si>
  <si>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</si>
  <si>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r>
      <t xml:space="preserve">Adicional Noturno 20% </t>
    </r>
    <r>
      <rPr>
        <b/>
        <sz val="5"/>
        <color indexed="8"/>
        <rFont val="Calibri"/>
        <family val="2"/>
      </rPr>
      <t>(Ver súmula 60 TST)</t>
    </r>
  </si>
  <si>
    <r>
      <t xml:space="preserve">Adicional Periculosidade 30% </t>
    </r>
    <r>
      <rPr>
        <b/>
        <sz val="5"/>
        <color indexed="8"/>
        <rFont val="Calibri"/>
        <family val="2"/>
      </rPr>
      <t>(Ver súmulas 364, 132 e 191 do TST)</t>
    </r>
  </si>
  <si>
    <t>Total de Remuneração</t>
  </si>
  <si>
    <t>II</t>
  </si>
  <si>
    <t>Encargos Sociais - Grupo II: Obrigações Sociais</t>
  </si>
  <si>
    <r>
      <t xml:space="preserve">INSS </t>
    </r>
    <r>
      <rPr>
        <b/>
        <sz val="5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</si>
  <si>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5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</si>
  <si>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5"/>
        <color indexed="8"/>
        <rFont val="Calibri"/>
        <family val="2"/>
      </rPr>
      <t>(Decreto-Lei nº 2.318/86)</t>
    </r>
  </si>
  <si>
    <r>
      <t xml:space="preserve">INCRA </t>
    </r>
    <r>
      <rPr>
        <b/>
        <sz val="5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</si>
  <si>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5"/>
        <color indexed="8"/>
        <rFont val="Calibri"/>
        <family val="2"/>
      </rPr>
      <t>(art. , inc. I, Decreto nº 87.043/82)</t>
    </r>
  </si>
  <si>
    <r>
      <t>FGTS</t>
    </r>
    <r>
      <rPr>
        <b/>
        <sz val="5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</si>
  <si>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5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</si>
  <si>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5"/>
        <color indexed="8"/>
        <rFont val="Calibri"/>
        <family val="2"/>
      </rPr>
      <t>(§ 3º, art. 8º, Lei nº 8.029/90)</t>
    </r>
  </si>
  <si>
    <t>Total do Grupo II</t>
  </si>
  <si>
    <t>Os percentuais para o SAT podem variar de 0,50% a 6,00% em função do Fator de Acidente Previdenciário (FAP), Decreto nº 6.957/2009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</si>
  <si>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</si>
  <si>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</si>
  <si>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</si>
  <si>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</si>
  <si>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</si>
  <si>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LICENÇA MATERNIDADE</t>
  </si>
  <si>
    <t>LICENÇA PATERNIDADE</t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</si>
  <si>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</si>
  <si>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</si>
  <si>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</si>
  <si>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</si>
  <si>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</si>
  <si>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</si>
  <si>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</si>
  <si>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</si>
  <si>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</si>
  <si>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</si>
  <si>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</si>
  <si>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</si>
  <si>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</si>
  <si>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</si>
  <si>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</si>
  <si>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</si>
  <si>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</si>
  <si>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</si>
  <si>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</si>
  <si>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</si>
  <si>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</si>
  <si>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</si>
  <si>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</si>
  <si>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</si>
  <si>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</si>
  <si>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</si>
  <si>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</si>
  <si>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</si>
  <si>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</si>
  <si>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</si>
  <si>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</si>
  <si>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</si>
  <si>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Dias por mês</t>
  </si>
  <si>
    <t>TOTAL DO MONTANTE A (I + II + III+ IV + V +VI)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</si>
  <si>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</si>
  <si>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</si>
  <si>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</si>
  <si>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Seguro de vida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</si>
  <si>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</si>
  <si>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</si>
  <si>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</si>
  <si>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</si>
  <si>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</si>
  <si>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</si>
  <si>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</si>
  <si>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</si>
  <si>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</si>
  <si>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</t>
  </si>
  <si>
    <t>Total Montante A</t>
  </si>
  <si>
    <t>Base de Cálculo</t>
  </si>
  <si>
    <t>Despesas Indiretas</t>
  </si>
  <si>
    <t>Despesas Admnistrativas</t>
  </si>
  <si>
    <t>Seguros</t>
  </si>
  <si>
    <t>Total de Despesas Indiretas</t>
  </si>
  <si>
    <t>Lucro</t>
  </si>
  <si>
    <t>Total do 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</si>
  <si>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</si>
  <si>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</si>
  <si>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</si>
  <si>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</si>
  <si>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</si>
  <si>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</si>
  <si>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</si>
  <si>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</si>
  <si>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</si>
  <si>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</si>
  <si>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</si>
  <si>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</si>
  <si>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</si>
  <si>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</si>
  <si>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</si>
  <si>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</si>
  <si>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</si>
  <si>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</si>
  <si>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</si>
  <si>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L. Real</t>
  </si>
  <si>
    <r>
      <t>Coeficiente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</si>
  <si>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OUTRO</t>
  </si>
  <si>
    <t>(*)</t>
  </si>
  <si>
    <t>Segunda faixa: Receita Bruta em 12 meses De 180.000,01 a 360.000,00- Alíquota de 6,54%</t>
  </si>
  <si>
    <t>TOTAL</t>
  </si>
  <si>
    <t>TOTAL DO MONTANTE C</t>
  </si>
  <si>
    <t>QUADRO RESUMO</t>
  </si>
  <si>
    <t>Encargos Sociais (II + III + IV + V)</t>
  </si>
  <si>
    <t xml:space="preserve">Total do Montante A </t>
  </si>
  <si>
    <t xml:space="preserve">Total do Montante B </t>
  </si>
  <si>
    <t xml:space="preserve">Total do Montante C </t>
  </si>
  <si>
    <t>Serviço</t>
  </si>
  <si>
    <t>Valor Mensal por Unidade de Serviço (A + B + C)</t>
  </si>
  <si>
    <t>Quantidade de Unidade de Serviços</t>
  </si>
  <si>
    <t>Valor mensal do serviço</t>
  </si>
  <si>
    <t>INSALUBRIDADE</t>
  </si>
  <si>
    <t>Coeficiente L. Presumido</t>
  </si>
  <si>
    <t>Regime de trabalho:</t>
  </si>
  <si>
    <t>SINDICATO/ENTIDADE DE CLASSE</t>
  </si>
  <si>
    <t>SINDASSEIO</t>
  </si>
  <si>
    <t>Origem do salário</t>
  </si>
  <si>
    <t>Outras observações:</t>
  </si>
  <si>
    <t>Quantidade de HORAS/MÊS</t>
  </si>
  <si>
    <t>Categoria/Posto de Trabalho-CBO</t>
  </si>
  <si>
    <t>GUAIBA</t>
  </si>
  <si>
    <t>CAXIAS DO SUL</t>
  </si>
  <si>
    <t>SANTANA DO LIVRAMENTO</t>
  </si>
  <si>
    <t>SANTA CRUZ DO SUL</t>
  </si>
  <si>
    <t>POSTO</t>
  </si>
  <si>
    <t>CIDADE</t>
  </si>
  <si>
    <t>SINDICATO</t>
  </si>
  <si>
    <t>DEPLAN-CELIC.</t>
  </si>
  <si>
    <t>SERVENTE LIMPEZA</t>
  </si>
  <si>
    <t>OSORIO</t>
  </si>
  <si>
    <t>ERECHIM</t>
  </si>
  <si>
    <t>FREDERICO WESTPHALEN</t>
  </si>
  <si>
    <t>SERV_LIMP_GUAIBA</t>
  </si>
  <si>
    <t>SERV_LIMP_OSORIO</t>
  </si>
  <si>
    <t>SERVENTE_LIMPEZA_POA</t>
  </si>
  <si>
    <t>PLANILHA</t>
  </si>
  <si>
    <t>CHS</t>
  </si>
  <si>
    <t>VLR MENSAL</t>
  </si>
  <si>
    <t>QTD</t>
  </si>
  <si>
    <t>CHM</t>
  </si>
  <si>
    <t>CONVENCAO</t>
  </si>
  <si>
    <t>CHM=CARGA HORARIA MENSAL</t>
  </si>
  <si>
    <t>QTD=QUANTIDADE DE POSTOS</t>
  </si>
  <si>
    <t>Renato Coelho Caierão, em 26/12/2016</t>
  </si>
  <si>
    <t>ALEGRETE</t>
  </si>
  <si>
    <t>BAGE</t>
  </si>
  <si>
    <t>CACHOEIRA DO SUL</t>
  </si>
  <si>
    <t>CRUZ ALTA</t>
  </si>
  <si>
    <t>ENCANTADO</t>
  </si>
  <si>
    <t>SANANDUVA</t>
  </si>
  <si>
    <t>SÃO BORJA</t>
  </si>
  <si>
    <t>SÃO FRANCISCO DE PAULA</t>
  </si>
  <si>
    <t>SÃO LUIZ GONZAGA</t>
  </si>
  <si>
    <t>SOLEDADE</t>
  </si>
  <si>
    <t>TAPES</t>
  </si>
  <si>
    <t>TRES PASSOS</t>
  </si>
  <si>
    <t>VACARIA</t>
  </si>
  <si>
    <t>SERV_LIMP_ALEGRETE</t>
  </si>
  <si>
    <t>SERV_LIMP_BAGE</t>
  </si>
  <si>
    <t>SERV_LIMP_BENTO_GONCALVES</t>
  </si>
  <si>
    <t>SERV_LIMP_CACHOEIRA_SUL</t>
  </si>
  <si>
    <t>SERV_LIMP_CAXIAS_SUL</t>
  </si>
  <si>
    <t>SERV_LIMP_CRUZ_ALTA</t>
  </si>
  <si>
    <t>SERV_LIMP_ENCANTADO</t>
  </si>
  <si>
    <t>SERV_LIMP_ERECHIM</t>
  </si>
  <si>
    <t>SERV_LIMP_FRED_WESTP</t>
  </si>
  <si>
    <t>SERV_LIMP_SANANDUVA</t>
  </si>
  <si>
    <t>SERV_LIMP_STA_CRUZ_SUL</t>
  </si>
  <si>
    <t>SERV_LIMP_LIVRAMENTO</t>
  </si>
  <si>
    <t>SERVENTE_LIMPEZA_SAO_BORJA</t>
  </si>
  <si>
    <t>SERVENTE_LIMPEZA_SAO_FRAN_PAULA</t>
  </si>
  <si>
    <t>SERVENTE_LIMPEZA_SAO_LUIZ_GONZ</t>
  </si>
  <si>
    <t>SERV_LIMP_SOLEDADE</t>
  </si>
  <si>
    <t>SERVENTE_LIMPEZA_TAPES</t>
  </si>
  <si>
    <t>SERVENTE_LIMPEZA_TRES_PASSOS</t>
  </si>
  <si>
    <t>SERV_LIMP_VACARIA</t>
  </si>
  <si>
    <t>TELEFONISTA</t>
  </si>
  <si>
    <t>TELEFONISTA_6_H_POA</t>
  </si>
  <si>
    <t>CHS=CARGA HORARIA SEMANAL</t>
  </si>
  <si>
    <t>BENTO GONÇALVES</t>
  </si>
  <si>
    <t>CCT MTE RS000087/2017</t>
  </si>
  <si>
    <t>CCT MTE RS000086/2017</t>
  </si>
  <si>
    <t>CCT MTE RS000103/2017</t>
  </si>
  <si>
    <t>CCT MTE RS000105/2017</t>
  </si>
  <si>
    <t>Renato Coelho Caierao - 183537801</t>
  </si>
  <si>
    <t>Assessor Técnico - 30/01/2017</t>
  </si>
  <si>
    <t>LOTE 01</t>
  </si>
  <si>
    <t>TOTAL LOTE 01</t>
  </si>
  <si>
    <t>LOTE 02</t>
  </si>
  <si>
    <t>TOTAL LOTE 02</t>
  </si>
  <si>
    <t>TOTAL GERAL</t>
  </si>
  <si>
    <t>Assessor Técnico - 21/02/2017</t>
  </si>
  <si>
    <r>
      <t>Uniformes/EPI</t>
    </r>
    <r>
      <rPr>
        <vertAlign val="superscript"/>
        <sz val="8"/>
        <color indexed="8"/>
        <rFont val="Calibri"/>
        <family val="2"/>
      </rPr>
      <t xml:space="preserve"> (5a) </t>
    </r>
  </si>
  <si>
    <t>Materiais/Equipamentos</t>
  </si>
  <si>
    <t>(5)   Somente será preenchido quando o licitante fornecer transporte próprio
(5a)  EPI - Equipamento de Proteção Individual
(6)   Tais custos de mobilização não são renováveis, devendo ser eliminados após o primeiro ano de contrato caso haja prorrogação</t>
  </si>
  <si>
    <t>LIMITE QUADRO I (Despesas Diretas) sobre Montante A (exceto Vale-transporte), conforme alíneas "b.2" e "b.3", Inc. II, art. 7º, do Decreto 52.768/2015: 10% SEM MATERIAIS/EQUIPAMENTOS; 20% COM MATERIAIS/EQUIPAMENTOS</t>
  </si>
  <si>
    <t>Segunda a Sexta - 8 horas por dia</t>
  </si>
  <si>
    <t>Tarifa Transporte - Cláusula 22ª</t>
  </si>
  <si>
    <t>Auxilio Alimentação - Cláusula 20ª</t>
  </si>
  <si>
    <r>
      <t xml:space="preserve">Adicional Insalubridade 20%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59ª CCT SINDASSEIO-RS Alínea A</t>
    </r>
  </si>
  <si>
    <r>
      <t xml:space="preserve">Adicional Insalubridade 40%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59ª CCT SINDASSEIO-RS Alínea B</t>
    </r>
  </si>
  <si>
    <t>SEEAC
SINDASSEIO</t>
  </si>
  <si>
    <t>Outros - Plano de Benefício Social Familiar - itens 10 e  17, Cláusula 24ª CCT</t>
  </si>
  <si>
    <t xml:space="preserve">Auxílio alimentação (Vales, Cesta Básica, ect.) - Cláusula 20ª CCT </t>
  </si>
  <si>
    <t>Vale-Transporte- Cláusula 22ª CCT</t>
  </si>
  <si>
    <t>Remuneração (I)</t>
  </si>
  <si>
    <t>Demais Custos realtivos a Norma Coletiva ou Disposições Legais (VI)</t>
  </si>
  <si>
    <t>Despesas Diretas (I)</t>
  </si>
  <si>
    <t>Despesas Indiretas (II)</t>
  </si>
  <si>
    <t>Lucro (III)</t>
  </si>
  <si>
    <t>Tributos (I)</t>
  </si>
  <si>
    <t>CCT MTE RS00087/2017</t>
  </si>
  <si>
    <t xml:space="preserve">Copeiro </t>
  </si>
  <si>
    <t>Total</t>
  </si>
  <si>
    <t>17/2442-0009553-3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</si>
</sst>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.0%"/>
    <numFmt numFmtId="166" formatCode="&quot;R$&quot;\ #,##0.00"/>
    <numFmt numFmtId="167" formatCode="000000&quot;-&quot;0000&quot;/&quot;00&quot;.&quot;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10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5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7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5"/>
      <color indexed="8"/>
      <name val="Calibri"/>
      <family val="2"/>
    </font>
    <font>
      <sz val="6"/>
      <color indexed="8"/>
      <name val="Calibri"/>
      <family val="2"/>
    </font>
    <font>
      <i/>
      <sz val="6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b/>
      <i/>
      <sz val="6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12"/>
      <name val="Calibri"/>
      <family val="2"/>
    </font>
    <font>
      <sz val="10"/>
      <color indexed="8"/>
      <name val="Calibri"/>
      <family val="2"/>
    </font>
    <font>
      <u val="single"/>
      <sz val="12"/>
      <color indexed="12"/>
      <name val="Calibri"/>
      <family val="2"/>
    </font>
    <font>
      <i/>
      <sz val="8"/>
      <color indexed="8"/>
      <name val="Calibri"/>
      <family val="2"/>
    </font>
    <font>
      <b/>
      <sz val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5"/>
      <color theme="1"/>
      <name val="Calibri"/>
      <family val="2"/>
    </font>
    <font>
      <sz val="6"/>
      <color theme="1"/>
      <name val="Calibri"/>
      <family val="2"/>
    </font>
    <font>
      <b/>
      <i/>
      <sz val="6"/>
      <color theme="1"/>
      <name val="Calibri"/>
      <family val="2"/>
    </font>
    <font>
      <sz val="5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0"/>
      <name val="Calibri"/>
      <family val="2"/>
    </font>
    <font>
      <sz val="10"/>
      <color theme="1"/>
      <name val="Calibri"/>
      <family val="2"/>
    </font>
    <font>
      <u val="single"/>
      <sz val="12"/>
      <color theme="10"/>
      <name val="Calibri"/>
      <family val="2"/>
    </font>
    <font>
      <i/>
      <sz val="8"/>
      <color theme="1"/>
      <name val="Calibri"/>
      <family val="2"/>
    </font>
    <font>
      <i/>
      <sz val="7"/>
      <color theme="1"/>
      <name val="Calibri"/>
      <family val="2"/>
    </font>
    <font>
      <b/>
      <sz val="10"/>
      <color theme="1"/>
      <name val="Calibri"/>
      <family val="2"/>
    </font>
    <font>
      <i/>
      <sz val="6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8">
    <xf numFmtId="0" fontId="0" fillId="0" borderId="0" xfId="0" applyFont="1" applyAlignment="1">
      <alignment/>
    </xf>
    <xf numFmtId="164" fontId="65" fillId="0" borderId="0" xfId="0" applyNumberFormat="1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1" fontId="65" fillId="34" borderId="12" xfId="0" applyNumberFormat="1" applyFont="1" applyFill="1" applyBorder="1" applyAlignment="1">
      <alignment horizontal="center" vertical="center" wrapText="1"/>
    </xf>
    <xf numFmtId="9" fontId="65" fillId="34" borderId="12" xfId="0" applyNumberFormat="1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center" vertical="center" wrapText="1"/>
    </xf>
    <xf numFmtId="2" fontId="65" fillId="34" borderId="12" xfId="0" applyNumberFormat="1" applyFont="1" applyFill="1" applyBorder="1" applyAlignment="1">
      <alignment horizontal="center" vertical="center" wrapText="1"/>
    </xf>
    <xf numFmtId="10" fontId="65" fillId="34" borderId="12" xfId="0" applyNumberFormat="1" applyFont="1" applyFill="1" applyBorder="1" applyAlignment="1">
      <alignment horizontal="center" vertical="center" wrapText="1"/>
    </xf>
    <xf numFmtId="0" fontId="65" fillId="34" borderId="13" xfId="0" applyFont="1" applyFill="1" applyBorder="1" applyAlignment="1">
      <alignment horizontal="center" vertical="center" wrapText="1"/>
    </xf>
    <xf numFmtId="2" fontId="65" fillId="34" borderId="14" xfId="0" applyNumberFormat="1" applyFont="1" applyFill="1" applyBorder="1" applyAlignment="1">
      <alignment horizontal="center" vertical="center" wrapText="1"/>
    </xf>
    <xf numFmtId="0" fontId="65" fillId="34" borderId="15" xfId="0" applyFont="1" applyFill="1" applyBorder="1" applyAlignment="1">
      <alignment horizontal="center" vertical="center" wrapText="1"/>
    </xf>
    <xf numFmtId="0" fontId="65" fillId="34" borderId="16" xfId="0" applyFont="1" applyFill="1" applyBorder="1" applyAlignment="1">
      <alignment horizontal="center" vertical="center" wrapText="1"/>
    </xf>
    <xf numFmtId="10" fontId="65" fillId="34" borderId="17" xfId="0" applyNumberFormat="1" applyFont="1" applyFill="1" applyBorder="1" applyAlignment="1">
      <alignment horizontal="center" vertical="center" wrapText="1"/>
    </xf>
    <xf numFmtId="0" fontId="66" fillId="5" borderId="18" xfId="0" applyFont="1" applyFill="1" applyBorder="1" applyAlignment="1">
      <alignment horizontal="center" vertical="center" wrapText="1"/>
    </xf>
    <xf numFmtId="164" fontId="65" fillId="0" borderId="18" xfId="0" applyNumberFormat="1" applyFont="1" applyBorder="1" applyAlignment="1">
      <alignment horizontal="center" vertical="center" wrapText="1"/>
    </xf>
    <xf numFmtId="4" fontId="65" fillId="0" borderId="18" xfId="0" applyNumberFormat="1" applyFont="1" applyBorder="1" applyAlignment="1">
      <alignment horizontal="center" vertical="center" wrapText="1"/>
    </xf>
    <xf numFmtId="2" fontId="65" fillId="0" borderId="0" xfId="0" applyNumberFormat="1" applyFont="1" applyAlignment="1">
      <alignment horizontal="center" vertical="center" wrapText="1"/>
    </xf>
    <xf numFmtId="164" fontId="68" fillId="0" borderId="18" xfId="0" applyNumberFormat="1" applyFont="1" applyBorder="1" applyAlignment="1">
      <alignment horizontal="center" vertical="center" wrapText="1"/>
    </xf>
    <xf numFmtId="2" fontId="69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70" fillId="0" borderId="0" xfId="0" applyFont="1" applyAlignment="1" quotePrefix="1">
      <alignment horizontal="center" vertical="center" wrapText="1"/>
    </xf>
    <xf numFmtId="2" fontId="68" fillId="0" borderId="0" xfId="0" applyNumberFormat="1" applyFont="1" applyAlignment="1">
      <alignment horizontal="center" vertical="center" wrapText="1"/>
    </xf>
    <xf numFmtId="165" fontId="65" fillId="0" borderId="0" xfId="0" applyNumberFormat="1" applyFont="1" applyAlignment="1">
      <alignment horizontal="center" vertical="center" wrapText="1"/>
    </xf>
    <xf numFmtId="164" fontId="68" fillId="34" borderId="18" xfId="0" applyNumberFormat="1" applyFont="1" applyFill="1" applyBorder="1" applyAlignment="1">
      <alignment horizontal="center" vertical="center" wrapText="1"/>
    </xf>
    <xf numFmtId="4" fontId="68" fillId="34" borderId="18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164" fontId="68" fillId="0" borderId="0" xfId="0" applyNumberFormat="1" applyFont="1" applyBorder="1" applyAlignment="1">
      <alignment horizontal="center" vertical="center" wrapText="1"/>
    </xf>
    <xf numFmtId="4" fontId="68" fillId="0" borderId="0" xfId="0" applyNumberFormat="1" applyFont="1" applyBorder="1" applyAlignment="1">
      <alignment horizontal="center" vertical="center" wrapText="1"/>
    </xf>
    <xf numFmtId="9" fontId="65" fillId="0" borderId="18" xfId="0" applyNumberFormat="1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2" fontId="69" fillId="0" borderId="0" xfId="0" applyNumberFormat="1" applyFont="1" applyBorder="1" applyAlignment="1">
      <alignment horizontal="center" vertical="center" wrapText="1"/>
    </xf>
    <xf numFmtId="9" fontId="69" fillId="0" borderId="0" xfId="0" applyNumberFormat="1" applyFont="1" applyBorder="1" applyAlignment="1">
      <alignment horizontal="center" vertical="center" wrapText="1"/>
    </xf>
    <xf numFmtId="4" fontId="69" fillId="0" borderId="0" xfId="0" applyNumberFormat="1" applyFont="1" applyBorder="1" applyAlignment="1">
      <alignment horizontal="center" vertical="center" wrapText="1"/>
    </xf>
    <xf numFmtId="1" fontId="65" fillId="0" borderId="18" xfId="0" applyNumberFormat="1" applyFont="1" applyBorder="1" applyAlignment="1">
      <alignment horizontal="center" vertical="center" wrapText="1"/>
    </xf>
    <xf numFmtId="164" fontId="68" fillId="13" borderId="18" xfId="0" applyNumberFormat="1" applyFont="1" applyFill="1" applyBorder="1" applyAlignment="1">
      <alignment horizontal="center" vertical="center" wrapText="1"/>
    </xf>
    <xf numFmtId="4" fontId="68" fillId="13" borderId="18" xfId="0" applyNumberFormat="1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164" fontId="68" fillId="33" borderId="0" xfId="0" applyNumberFormat="1" applyFont="1" applyFill="1" applyBorder="1" applyAlignment="1">
      <alignment horizontal="center" vertical="center" wrapText="1"/>
    </xf>
    <xf numFmtId="4" fontId="68" fillId="33" borderId="0" xfId="0" applyNumberFormat="1" applyFont="1" applyFill="1" applyBorder="1" applyAlignment="1">
      <alignment horizontal="center" vertical="center" wrapText="1"/>
    </xf>
    <xf numFmtId="2" fontId="65" fillId="33" borderId="0" xfId="0" applyNumberFormat="1" applyFont="1" applyFill="1" applyAlignment="1">
      <alignment horizontal="center" vertical="center" wrapText="1"/>
    </xf>
    <xf numFmtId="0" fontId="65" fillId="33" borderId="0" xfId="0" applyFont="1" applyFill="1" applyAlignment="1">
      <alignment horizontal="center" vertical="center" wrapText="1"/>
    </xf>
    <xf numFmtId="4" fontId="68" fillId="35" borderId="18" xfId="0" applyNumberFormat="1" applyFont="1" applyFill="1" applyBorder="1" applyAlignment="1">
      <alignment horizontal="center" vertical="center" wrapText="1"/>
    </xf>
    <xf numFmtId="9" fontId="66" fillId="25" borderId="18" xfId="0" applyNumberFormat="1" applyFont="1" applyFill="1" applyBorder="1" applyAlignment="1" quotePrefix="1">
      <alignment horizontal="center" vertical="center" wrapText="1"/>
    </xf>
    <xf numFmtId="2" fontId="66" fillId="35" borderId="18" xfId="0" applyNumberFormat="1" applyFont="1" applyFill="1" applyBorder="1" applyAlignment="1" quotePrefix="1">
      <alignment horizontal="center" vertical="center" wrapText="1"/>
    </xf>
    <xf numFmtId="0" fontId="71" fillId="33" borderId="18" xfId="0" applyFont="1" applyFill="1" applyBorder="1" applyAlignment="1">
      <alignment horizontal="center" vertical="center" wrapText="1"/>
    </xf>
    <xf numFmtId="2" fontId="71" fillId="33" borderId="18" xfId="0" applyNumberFormat="1" applyFont="1" applyFill="1" applyBorder="1" applyAlignment="1">
      <alignment horizontal="center" vertical="center" wrapText="1"/>
    </xf>
    <xf numFmtId="10" fontId="71" fillId="33" borderId="18" xfId="0" applyNumberFormat="1" applyFont="1" applyFill="1" applyBorder="1" applyAlignment="1">
      <alignment horizontal="center" vertical="center" wrapText="1"/>
    </xf>
    <xf numFmtId="164" fontId="71" fillId="0" borderId="0" xfId="0" applyNumberFormat="1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65" fillId="35" borderId="18" xfId="0" applyFont="1" applyFill="1" applyBorder="1" applyAlignment="1">
      <alignment horizontal="center" vertical="center" wrapText="1"/>
    </xf>
    <xf numFmtId="10" fontId="65" fillId="35" borderId="18" xfId="0" applyNumberFormat="1" applyFont="1" applyFill="1" applyBorder="1" applyAlignment="1">
      <alignment horizontal="center" vertical="center" wrapText="1"/>
    </xf>
    <xf numFmtId="49" fontId="65" fillId="35" borderId="18" xfId="0" applyNumberFormat="1" applyFont="1" applyFill="1" applyBorder="1" applyAlignment="1">
      <alignment horizontal="center" vertical="center" wrapText="1"/>
    </xf>
    <xf numFmtId="49" fontId="68" fillId="35" borderId="18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Border="1" applyAlignment="1">
      <alignment horizontal="center" vertical="center" wrapText="1"/>
    </xf>
    <xf numFmtId="49" fontId="68" fillId="0" borderId="19" xfId="0" applyNumberFormat="1" applyFont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49" fontId="68" fillId="33" borderId="18" xfId="0" applyNumberFormat="1" applyFont="1" applyFill="1" applyBorder="1" applyAlignment="1">
      <alignment horizontal="center" vertical="center" wrapText="1"/>
    </xf>
    <xf numFmtId="0" fontId="72" fillId="33" borderId="18" xfId="0" applyFont="1" applyFill="1" applyBorder="1" applyAlignment="1" quotePrefix="1">
      <alignment horizontal="center" vertical="center" wrapText="1"/>
    </xf>
    <xf numFmtId="10" fontId="66" fillId="35" borderId="18" xfId="0" applyNumberFormat="1" applyFont="1" applyFill="1" applyBorder="1" applyAlignment="1">
      <alignment horizontal="center" vertical="center" wrapText="1"/>
    </xf>
    <xf numFmtId="0" fontId="73" fillId="0" borderId="0" xfId="0" applyFont="1" applyAlignment="1" quotePrefix="1">
      <alignment horizontal="center" vertical="center" wrapText="1"/>
    </xf>
    <xf numFmtId="4" fontId="66" fillId="0" borderId="18" xfId="0" applyNumberFormat="1" applyFont="1" applyBorder="1" applyAlignment="1">
      <alignment horizontal="center" vertical="center" wrapText="1"/>
    </xf>
    <xf numFmtId="164" fontId="68" fillId="0" borderId="0" xfId="0" applyNumberFormat="1" applyFont="1" applyAlignment="1">
      <alignment horizontal="center" vertical="center" wrapText="1"/>
    </xf>
    <xf numFmtId="4" fontId="65" fillId="0" borderId="0" xfId="0" applyNumberFormat="1" applyFont="1" applyAlignment="1">
      <alignment horizontal="center" vertical="center" wrapText="1"/>
    </xf>
    <xf numFmtId="4" fontId="65" fillId="10" borderId="18" xfId="0" applyNumberFormat="1" applyFont="1" applyFill="1" applyBorder="1" applyAlignment="1">
      <alignment horizontal="center" vertical="center" wrapText="1"/>
    </xf>
    <xf numFmtId="4" fontId="68" fillId="10" borderId="18" xfId="0" applyNumberFormat="1" applyFont="1" applyFill="1" applyBorder="1" applyAlignment="1">
      <alignment horizontal="center" vertical="center" wrapText="1"/>
    </xf>
    <xf numFmtId="4" fontId="65" fillId="34" borderId="12" xfId="0" applyNumberFormat="1" applyFont="1" applyFill="1" applyBorder="1" applyAlignment="1">
      <alignment horizontal="center" vertical="center" wrapText="1"/>
    </xf>
    <xf numFmtId="0" fontId="74" fillId="0" borderId="0" xfId="51" applyFont="1">
      <alignment/>
      <protection/>
    </xf>
    <xf numFmtId="0" fontId="74" fillId="0" borderId="0" xfId="51" applyFont="1" applyAlignment="1">
      <alignment horizontal="center"/>
      <protection/>
    </xf>
    <xf numFmtId="0" fontId="53" fillId="0" borderId="0" xfId="44" applyAlignment="1" applyProtection="1">
      <alignment/>
      <protection/>
    </xf>
    <xf numFmtId="0" fontId="0" fillId="0" borderId="0" xfId="0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75" fillId="0" borderId="0" xfId="0" applyFont="1" applyAlignment="1">
      <alignment/>
    </xf>
    <xf numFmtId="4" fontId="0" fillId="0" borderId="0" xfId="0" applyNumberFormat="1" applyAlignment="1">
      <alignment/>
    </xf>
    <xf numFmtId="0" fontId="74" fillId="0" borderId="20" xfId="51" applyFont="1" applyFill="1" applyBorder="1">
      <alignment/>
      <protection/>
    </xf>
    <xf numFmtId="0" fontId="0" fillId="0" borderId="20" xfId="0" applyFill="1" applyBorder="1" applyAlignment="1">
      <alignment/>
    </xf>
    <xf numFmtId="0" fontId="74" fillId="0" borderId="21" xfId="51" applyFont="1" applyFill="1" applyBorder="1" applyAlignment="1">
      <alignment horizontal="center"/>
      <protection/>
    </xf>
    <xf numFmtId="0" fontId="53" fillId="0" borderId="22" xfId="44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4" fillId="0" borderId="0" xfId="51" applyFont="1" applyBorder="1" applyAlignment="1">
      <alignment horizontal="center"/>
      <protection/>
    </xf>
    <xf numFmtId="166" fontId="0" fillId="0" borderId="23" xfId="0" applyNumberFormat="1" applyBorder="1" applyAlignment="1">
      <alignment/>
    </xf>
    <xf numFmtId="0" fontId="76" fillId="0" borderId="24" xfId="0" applyFont="1" applyFill="1" applyBorder="1" applyAlignment="1">
      <alignment/>
    </xf>
    <xf numFmtId="0" fontId="74" fillId="0" borderId="25" xfId="51" applyFont="1" applyBorder="1">
      <alignment/>
      <protection/>
    </xf>
    <xf numFmtId="0" fontId="74" fillId="0" borderId="20" xfId="51" applyFont="1" applyBorder="1">
      <alignment/>
      <protection/>
    </xf>
    <xf numFmtId="0" fontId="77" fillId="0" borderId="26" xfId="44" applyFont="1" applyBorder="1" applyAlignment="1" applyProtection="1">
      <alignment/>
      <protection/>
    </xf>
    <xf numFmtId="0" fontId="76" fillId="0" borderId="25" xfId="0" applyFont="1" applyFill="1" applyBorder="1" applyAlignment="1">
      <alignment/>
    </xf>
    <xf numFmtId="0" fontId="76" fillId="0" borderId="25" xfId="0" applyFont="1" applyFill="1" applyBorder="1" applyAlignment="1">
      <alignment horizontal="center"/>
    </xf>
    <xf numFmtId="0" fontId="76" fillId="0" borderId="27" xfId="0" applyFont="1" applyFill="1" applyBorder="1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76" fillId="0" borderId="26" xfId="0" applyFont="1" applyFill="1" applyBorder="1" applyAlignment="1">
      <alignment/>
    </xf>
    <xf numFmtId="166" fontId="76" fillId="0" borderId="27" xfId="0" applyNumberFormat="1" applyFont="1" applyFill="1" applyBorder="1" applyAlignment="1">
      <alignment/>
    </xf>
    <xf numFmtId="0" fontId="79" fillId="0" borderId="0" xfId="44" applyFont="1" applyAlignment="1" applyProtection="1">
      <alignment/>
      <protection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166" fontId="74" fillId="0" borderId="0" xfId="0" applyNumberFormat="1" applyFont="1" applyAlignment="1">
      <alignment/>
    </xf>
    <xf numFmtId="0" fontId="74" fillId="0" borderId="20" xfId="0" applyFont="1" applyFill="1" applyBorder="1" applyAlignment="1">
      <alignment/>
    </xf>
    <xf numFmtId="0" fontId="74" fillId="0" borderId="20" xfId="0" applyFont="1" applyFill="1" applyBorder="1" applyAlignment="1">
      <alignment horizontal="center"/>
    </xf>
    <xf numFmtId="166" fontId="74" fillId="0" borderId="21" xfId="0" applyNumberFormat="1" applyFont="1" applyFill="1" applyBorder="1" applyAlignment="1">
      <alignment/>
    </xf>
    <xf numFmtId="0" fontId="79" fillId="0" borderId="22" xfId="44" applyFont="1" applyFill="1" applyBorder="1" applyAlignment="1" applyProtection="1">
      <alignment/>
      <protection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center"/>
    </xf>
    <xf numFmtId="166" fontId="74" fillId="0" borderId="23" xfId="0" applyNumberFormat="1" applyFont="1" applyFill="1" applyBorder="1" applyAlignment="1">
      <alignment/>
    </xf>
    <xf numFmtId="0" fontId="65" fillId="0" borderId="0" xfId="0" applyFont="1" applyAlignment="1">
      <alignment/>
    </xf>
    <xf numFmtId="166" fontId="65" fillId="0" borderId="0" xfId="0" applyNumberFormat="1" applyFont="1" applyAlignment="1">
      <alignment/>
    </xf>
    <xf numFmtId="0" fontId="80" fillId="0" borderId="0" xfId="0" applyFont="1" applyAlignment="1">
      <alignment/>
    </xf>
    <xf numFmtId="0" fontId="65" fillId="10" borderId="18" xfId="0" applyFont="1" applyFill="1" applyBorder="1" applyAlignment="1">
      <alignment horizontal="center" vertical="center" wrapText="1"/>
    </xf>
    <xf numFmtId="10" fontId="65" fillId="0" borderId="18" xfId="0" applyNumberFormat="1" applyFont="1" applyBorder="1" applyAlignment="1">
      <alignment horizontal="center" vertical="center" wrapText="1"/>
    </xf>
    <xf numFmtId="4" fontId="68" fillId="0" borderId="18" xfId="0" applyNumberFormat="1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71" fillId="33" borderId="18" xfId="0" applyFont="1" applyFill="1" applyBorder="1" applyAlignment="1" quotePrefix="1">
      <alignment horizontal="center" vertical="center" wrapText="1"/>
    </xf>
    <xf numFmtId="4" fontId="65" fillId="33" borderId="18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0" fontId="65" fillId="34" borderId="18" xfId="0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5" fillId="34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3" fillId="0" borderId="0" xfId="44" applyFill="1" applyAlignment="1" applyProtection="1">
      <alignment horizontal="center" vertical="center" wrapText="1"/>
      <protection/>
    </xf>
    <xf numFmtId="0" fontId="65" fillId="0" borderId="0" xfId="0" applyFont="1" applyFill="1" applyAlignment="1">
      <alignment horizontal="center" vertical="center" wrapText="1"/>
    </xf>
    <xf numFmtId="0" fontId="65" fillId="0" borderId="0" xfId="0" applyNumberFormat="1" applyFont="1" applyFill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left" vertical="center"/>
    </xf>
    <xf numFmtId="0" fontId="65" fillId="0" borderId="19" xfId="0" applyFont="1" applyBorder="1" applyAlignment="1">
      <alignment vertical="center"/>
    </xf>
    <xf numFmtId="0" fontId="65" fillId="0" borderId="29" xfId="0" applyFont="1" applyBorder="1" applyAlignment="1">
      <alignment vertical="center"/>
    </xf>
    <xf numFmtId="0" fontId="65" fillId="0" borderId="30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5" fillId="0" borderId="30" xfId="0" applyFont="1" applyBorder="1" applyAlignment="1">
      <alignment horizontal="center" vertical="center" wrapText="1"/>
    </xf>
    <xf numFmtId="0" fontId="65" fillId="0" borderId="29" xfId="0" applyFont="1" applyBorder="1" applyAlignment="1">
      <alignment vertical="center" wrapText="1"/>
    </xf>
    <xf numFmtId="0" fontId="65" fillId="0" borderId="30" xfId="0" applyFont="1" applyBorder="1" applyAlignment="1">
      <alignment vertical="center" wrapText="1"/>
    </xf>
    <xf numFmtId="0" fontId="65" fillId="0" borderId="31" xfId="0" applyFont="1" applyBorder="1" applyAlignment="1">
      <alignment vertical="center"/>
    </xf>
    <xf numFmtId="0" fontId="65" fillId="0" borderId="32" xfId="0" applyFont="1" applyBorder="1" applyAlignment="1">
      <alignment vertical="center"/>
    </xf>
    <xf numFmtId="0" fontId="65" fillId="0" borderId="33" xfId="0" applyFont="1" applyBorder="1" applyAlignment="1">
      <alignment vertical="center"/>
    </xf>
    <xf numFmtId="0" fontId="65" fillId="34" borderId="18" xfId="0" applyFont="1" applyFill="1" applyBorder="1" applyAlignment="1">
      <alignment horizontal="center" vertical="center" wrapText="1"/>
    </xf>
    <xf numFmtId="166" fontId="65" fillId="34" borderId="12" xfId="0" applyNumberFormat="1" applyFont="1" applyFill="1" applyBorder="1" applyAlignment="1">
      <alignment horizontal="center" vertical="center" wrapText="1"/>
    </xf>
    <xf numFmtId="0" fontId="68" fillId="10" borderId="19" xfId="0" applyFont="1" applyFill="1" applyBorder="1" applyAlignment="1">
      <alignment horizontal="center" vertical="center" wrapText="1"/>
    </xf>
    <xf numFmtId="0" fontId="68" fillId="10" borderId="29" xfId="0" applyFont="1" applyFill="1" applyBorder="1" applyAlignment="1">
      <alignment horizontal="center" vertical="center" wrapText="1"/>
    </xf>
    <xf numFmtId="0" fontId="68" fillId="10" borderId="30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29" xfId="0" applyFont="1" applyBorder="1" applyAlignment="1">
      <alignment horizontal="left" vertical="center" wrapText="1"/>
    </xf>
    <xf numFmtId="0" fontId="65" fillId="0" borderId="30" xfId="0" applyFont="1" applyBorder="1" applyAlignment="1">
      <alignment horizontal="left" vertical="center" wrapText="1"/>
    </xf>
    <xf numFmtId="0" fontId="68" fillId="13" borderId="19" xfId="0" applyFont="1" applyFill="1" applyBorder="1" applyAlignment="1">
      <alignment horizontal="center" vertical="center" wrapText="1"/>
    </xf>
    <xf numFmtId="0" fontId="68" fillId="13" borderId="29" xfId="0" applyFont="1" applyFill="1" applyBorder="1" applyAlignment="1">
      <alignment horizontal="center" vertical="center" wrapText="1"/>
    </xf>
    <xf numFmtId="0" fontId="68" fillId="13" borderId="30" xfId="0" applyFont="1" applyFill="1" applyBorder="1" applyAlignment="1">
      <alignment horizontal="center" vertical="center" wrapText="1"/>
    </xf>
    <xf numFmtId="0" fontId="65" fillId="10" borderId="18" xfId="0" applyFont="1" applyFill="1" applyBorder="1" applyAlignment="1">
      <alignment horizontal="center" vertical="center" wrapText="1"/>
    </xf>
    <xf numFmtId="0" fontId="66" fillId="10" borderId="18" xfId="0" applyFont="1" applyFill="1" applyBorder="1" applyAlignment="1">
      <alignment horizontal="center" vertical="center" wrapText="1"/>
    </xf>
    <xf numFmtId="0" fontId="65" fillId="10" borderId="19" xfId="0" applyFont="1" applyFill="1" applyBorder="1" applyAlignment="1">
      <alignment horizontal="left" vertical="center" wrapText="1"/>
    </xf>
    <xf numFmtId="0" fontId="65" fillId="10" borderId="29" xfId="0" applyFont="1" applyFill="1" applyBorder="1" applyAlignment="1">
      <alignment horizontal="left" vertical="center" wrapText="1"/>
    </xf>
    <xf numFmtId="0" fontId="65" fillId="10" borderId="30" xfId="0" applyFont="1" applyFill="1" applyBorder="1" applyAlignment="1">
      <alignment horizontal="left" vertical="center" wrapText="1"/>
    </xf>
    <xf numFmtId="0" fontId="66" fillId="37" borderId="18" xfId="0" applyFont="1" applyFill="1" applyBorder="1" applyAlignment="1">
      <alignment horizontal="center" vertical="center" wrapText="1"/>
    </xf>
    <xf numFmtId="0" fontId="66" fillId="11" borderId="18" xfId="0" applyFont="1" applyFill="1" applyBorder="1" applyAlignment="1">
      <alignment horizontal="center" vertical="center" wrapText="1"/>
    </xf>
    <xf numFmtId="0" fontId="65" fillId="0" borderId="18" xfId="0" applyFont="1" applyBorder="1" applyAlignment="1">
      <alignment horizontal="left" vertical="center" wrapText="1"/>
    </xf>
    <xf numFmtId="0" fontId="71" fillId="33" borderId="18" xfId="0" applyFont="1" applyFill="1" applyBorder="1" applyAlignment="1" quotePrefix="1">
      <alignment horizontal="left" vertical="center" wrapText="1"/>
    </xf>
    <xf numFmtId="10" fontId="65" fillId="0" borderId="18" xfId="0" applyNumberFormat="1" applyFont="1" applyBorder="1" applyAlignment="1">
      <alignment horizontal="center" vertical="center" wrapText="1"/>
    </xf>
    <xf numFmtId="0" fontId="72" fillId="33" borderId="18" xfId="0" applyFont="1" applyFill="1" applyBorder="1" applyAlignment="1">
      <alignment horizontal="left" vertical="center" wrapText="1"/>
    </xf>
    <xf numFmtId="10" fontId="66" fillId="0" borderId="18" xfId="0" applyNumberFormat="1" applyFont="1" applyBorder="1" applyAlignment="1">
      <alignment horizontal="center" vertical="center" wrapText="1"/>
    </xf>
    <xf numFmtId="0" fontId="71" fillId="0" borderId="34" xfId="0" applyFont="1" applyBorder="1" applyAlignment="1">
      <alignment horizontal="left" vertical="center" wrapText="1"/>
    </xf>
    <xf numFmtId="0" fontId="68" fillId="13" borderId="18" xfId="0" applyFont="1" applyFill="1" applyBorder="1" applyAlignment="1">
      <alignment horizontal="center" vertical="center" wrapText="1"/>
    </xf>
    <xf numFmtId="4" fontId="65" fillId="0" borderId="19" xfId="0" applyNumberFormat="1" applyFont="1" applyBorder="1" applyAlignment="1">
      <alignment horizontal="center" vertical="center" wrapText="1"/>
    </xf>
    <xf numFmtId="4" fontId="65" fillId="0" borderId="30" xfId="0" applyNumberFormat="1" applyFont="1" applyBorder="1" applyAlignment="1">
      <alignment horizontal="center" vertical="center" wrapText="1"/>
    </xf>
    <xf numFmtId="4" fontId="68" fillId="0" borderId="18" xfId="0" applyNumberFormat="1" applyFont="1" applyBorder="1" applyAlignment="1">
      <alignment horizontal="center" vertical="center" wrapText="1"/>
    </xf>
    <xf numFmtId="4" fontId="68" fillId="0" borderId="19" xfId="0" applyNumberFormat="1" applyFont="1" applyBorder="1" applyAlignment="1">
      <alignment horizontal="center" vertical="center" wrapText="1"/>
    </xf>
    <xf numFmtId="0" fontId="66" fillId="35" borderId="18" xfId="0" applyFont="1" applyFill="1" applyBorder="1" applyAlignment="1" quotePrefix="1">
      <alignment horizontal="left" vertical="center" wrapText="1"/>
    </xf>
    <xf numFmtId="0" fontId="71" fillId="0" borderId="18" xfId="0" applyFont="1" applyBorder="1" applyAlignment="1" quotePrefix="1">
      <alignment horizontal="left" vertical="center" wrapText="1"/>
    </xf>
    <xf numFmtId="0" fontId="81" fillId="0" borderId="32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 wrapText="1"/>
    </xf>
    <xf numFmtId="0" fontId="68" fillId="35" borderId="18" xfId="0" applyFont="1" applyFill="1" applyBorder="1" applyAlignment="1" quotePrefix="1">
      <alignment horizontal="center" vertical="center" wrapText="1"/>
    </xf>
    <xf numFmtId="0" fontId="65" fillId="0" borderId="18" xfId="0" applyFont="1" applyBorder="1" applyAlignment="1" quotePrefix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6" fillId="25" borderId="18" xfId="0" applyFont="1" applyFill="1" applyBorder="1" applyAlignment="1" quotePrefix="1">
      <alignment horizontal="center" vertical="center" wrapText="1"/>
    </xf>
    <xf numFmtId="0" fontId="71" fillId="33" borderId="18" xfId="0" applyFont="1" applyFill="1" applyBorder="1" applyAlignment="1" quotePrefix="1">
      <alignment horizontal="center" vertical="center" wrapText="1"/>
    </xf>
    <xf numFmtId="4" fontId="65" fillId="33" borderId="18" xfId="0" applyNumberFormat="1" applyFont="1" applyFill="1" applyBorder="1" applyAlignment="1">
      <alignment horizontal="center" vertical="center" wrapText="1"/>
    </xf>
    <xf numFmtId="0" fontId="82" fillId="5" borderId="19" xfId="0" applyFont="1" applyFill="1" applyBorder="1" applyAlignment="1">
      <alignment horizontal="center" vertical="center" wrapText="1"/>
    </xf>
    <xf numFmtId="0" fontId="82" fillId="5" borderId="29" xfId="0" applyFont="1" applyFill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66" fillId="25" borderId="19" xfId="0" applyFont="1" applyFill="1" applyBorder="1" applyAlignment="1">
      <alignment vertical="top" wrapText="1"/>
    </xf>
    <xf numFmtId="0" fontId="66" fillId="25" borderId="29" xfId="0" applyFont="1" applyFill="1" applyBorder="1" applyAlignment="1" quotePrefix="1">
      <alignment vertical="top" wrapText="1"/>
    </xf>
    <xf numFmtId="0" fontId="66" fillId="25" borderId="30" xfId="0" applyFont="1" applyFill="1" applyBorder="1" applyAlignment="1" quotePrefix="1">
      <alignment vertical="top" wrapText="1"/>
    </xf>
    <xf numFmtId="0" fontId="83" fillId="0" borderId="34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/>
    </xf>
    <xf numFmtId="0" fontId="65" fillId="0" borderId="29" xfId="0" applyFont="1" applyBorder="1" applyAlignment="1">
      <alignment horizontal="left" vertical="center"/>
    </xf>
    <xf numFmtId="0" fontId="65" fillId="0" borderId="30" xfId="0" applyFont="1" applyBorder="1" applyAlignment="1">
      <alignment horizontal="left" vertical="center"/>
    </xf>
    <xf numFmtId="2" fontId="65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68" fillId="35" borderId="18" xfId="0" applyFont="1" applyFill="1" applyBorder="1" applyAlignment="1">
      <alignment horizontal="center" vertical="center" wrapText="1"/>
    </xf>
    <xf numFmtId="166" fontId="65" fillId="0" borderId="18" xfId="0" applyNumberFormat="1" applyFont="1" applyBorder="1" applyAlignment="1">
      <alignment horizontal="center" vertical="center" wrapText="1"/>
    </xf>
    <xf numFmtId="0" fontId="68" fillId="34" borderId="18" xfId="0" applyFont="1" applyFill="1" applyBorder="1" applyAlignment="1">
      <alignment horizontal="center" vertical="center" wrapText="1"/>
    </xf>
    <xf numFmtId="0" fontId="81" fillId="0" borderId="34" xfId="0" applyFont="1" applyBorder="1" applyAlignment="1">
      <alignment horizontal="left" vertical="center" wrapText="1"/>
    </xf>
    <xf numFmtId="0" fontId="81" fillId="0" borderId="29" xfId="0" applyFont="1" applyBorder="1" applyAlignment="1">
      <alignment horizontal="left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left" vertical="center" wrapText="1"/>
    </xf>
    <xf numFmtId="0" fontId="65" fillId="0" borderId="34" xfId="0" applyFont="1" applyBorder="1" applyAlignment="1">
      <alignment horizontal="left" vertical="center" wrapText="1"/>
    </xf>
    <xf numFmtId="0" fontId="65" fillId="0" borderId="36" xfId="0" applyFont="1" applyBorder="1" applyAlignment="1">
      <alignment horizontal="left" vertical="center" wrapText="1"/>
    </xf>
    <xf numFmtId="0" fontId="65" fillId="34" borderId="30" xfId="0" applyFont="1" applyFill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34" borderId="18" xfId="0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167" fontId="5" fillId="33" borderId="18" xfId="0" applyNumberFormat="1" applyFont="1" applyFill="1" applyBorder="1" applyAlignment="1">
      <alignment horizontal="center" vertical="center" wrapText="1"/>
    </xf>
    <xf numFmtId="0" fontId="84" fillId="35" borderId="18" xfId="0" applyFont="1" applyFill="1" applyBorder="1" applyAlignment="1">
      <alignment horizontal="center" vertical="center" wrapText="1"/>
    </xf>
    <xf numFmtId="0" fontId="65" fillId="34" borderId="38" xfId="0" applyFont="1" applyFill="1" applyBorder="1" applyAlignment="1">
      <alignment horizontal="center" vertical="center" wrapText="1"/>
    </xf>
    <xf numFmtId="0" fontId="65" fillId="34" borderId="39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3"/>
  <dimension ref="A1:S155"/>
  <sheetViews>
    <sheetView tabSelected="1" zoomScaleSheetLayoutView="130" zoomScalePageLayoutView="0" workbookViewId="0" topLeftCell="A1">
      <selection activeCell="I110" sqref="I110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6" width="11.28125" style="5" customWidth="1"/>
    <col min="7" max="7" width="12.421875" style="5" customWidth="1"/>
    <col min="8" max="8" width="8.71093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K1" s="122"/>
      <c r="L1" s="123"/>
      <c r="M1" s="123"/>
      <c r="N1" s="123"/>
    </row>
    <row r="2" spans="1:14" ht="22.5" customHeight="1">
      <c r="A2" s="213" t="s">
        <v>1</v>
      </c>
      <c r="B2" s="213"/>
      <c r="C2" s="214" t="s">
        <v>243</v>
      </c>
      <c r="D2" s="214"/>
      <c r="E2" s="215" t="s">
        <v>2</v>
      </c>
      <c r="F2" s="215"/>
      <c r="G2" s="215"/>
      <c r="H2" s="215"/>
      <c r="I2" s="215"/>
      <c r="K2" s="124"/>
      <c r="L2" s="123"/>
      <c r="M2" s="123"/>
      <c r="N2" s="123"/>
    </row>
    <row r="3" spans="1:14" ht="11.25" customHeight="1">
      <c r="A3" s="213" t="s">
        <v>3</v>
      </c>
      <c r="B3" s="213"/>
      <c r="C3" s="2"/>
      <c r="D3" s="3"/>
      <c r="E3" s="4" t="s">
        <v>4</v>
      </c>
      <c r="F3" s="2"/>
      <c r="G3" s="3"/>
      <c r="H3" s="3"/>
      <c r="I3" s="3"/>
      <c r="K3" s="123"/>
      <c r="L3" s="123"/>
      <c r="M3" s="123"/>
      <c r="N3" s="123"/>
    </row>
    <row r="4" spans="11:14" ht="4.5" customHeight="1" thickBot="1">
      <c r="K4" s="123"/>
      <c r="L4" s="123"/>
      <c r="M4" s="123"/>
      <c r="N4" s="123"/>
    </row>
    <row r="5" spans="1:14" ht="18.75" customHeight="1" thickTop="1">
      <c r="A5" s="134" t="s">
        <v>148</v>
      </c>
      <c r="B5" s="135"/>
      <c r="C5" s="135"/>
      <c r="D5" s="130" t="s">
        <v>241</v>
      </c>
      <c r="E5" s="125"/>
      <c r="F5" s="131">
        <v>5134</v>
      </c>
      <c r="G5" s="216" t="s">
        <v>147</v>
      </c>
      <c r="H5" s="217"/>
      <c r="I5" s="6">
        <v>200</v>
      </c>
      <c r="K5" s="123"/>
      <c r="L5" s="123"/>
      <c r="M5" s="123"/>
      <c r="N5" s="123"/>
    </row>
    <row r="6" spans="1:14" ht="13.5" customHeight="1">
      <c r="A6" s="126" t="s">
        <v>142</v>
      </c>
      <c r="B6" s="136"/>
      <c r="C6" s="129"/>
      <c r="D6" s="127" t="s">
        <v>225</v>
      </c>
      <c r="E6" s="132"/>
      <c r="F6" s="133"/>
      <c r="G6" s="204" t="s">
        <v>140</v>
      </c>
      <c r="H6" s="118" t="s">
        <v>5</v>
      </c>
      <c r="I6" s="8">
        <v>0.2</v>
      </c>
      <c r="K6" s="123"/>
      <c r="L6" s="123"/>
      <c r="M6" s="123"/>
      <c r="N6" s="123"/>
    </row>
    <row r="7" spans="1:14" ht="25.5" customHeight="1">
      <c r="A7" s="127" t="s">
        <v>143</v>
      </c>
      <c r="B7" s="128"/>
      <c r="C7" s="129"/>
      <c r="D7" s="127" t="s">
        <v>144</v>
      </c>
      <c r="E7" s="132"/>
      <c r="F7" s="133"/>
      <c r="G7" s="204"/>
      <c r="H7" s="118" t="s">
        <v>6</v>
      </c>
      <c r="I7" s="7">
        <v>1</v>
      </c>
      <c r="K7" s="123"/>
      <c r="L7" s="123"/>
      <c r="M7" s="123"/>
      <c r="N7" s="123"/>
    </row>
    <row r="8" spans="1:9" ht="14.25" customHeight="1">
      <c r="A8" s="127" t="s">
        <v>145</v>
      </c>
      <c r="B8" s="128"/>
      <c r="C8" s="129"/>
      <c r="D8" s="127" t="s">
        <v>240</v>
      </c>
      <c r="E8" s="132"/>
      <c r="F8" s="133"/>
      <c r="G8" s="204"/>
      <c r="H8" s="118" t="s">
        <v>7</v>
      </c>
      <c r="I8" s="8">
        <v>0.4</v>
      </c>
    </row>
    <row r="9" spans="1:9" ht="24.75" customHeight="1">
      <c r="A9" s="127" t="s">
        <v>146</v>
      </c>
      <c r="B9" s="128"/>
      <c r="C9" s="129"/>
      <c r="D9" s="127" t="s">
        <v>10</v>
      </c>
      <c r="E9" s="132"/>
      <c r="F9" s="133"/>
      <c r="G9" s="204"/>
      <c r="H9" s="118" t="s">
        <v>6</v>
      </c>
      <c r="I9" s="9">
        <v>0</v>
      </c>
    </row>
    <row r="10" spans="1:9" ht="23.25" customHeight="1">
      <c r="A10" s="205" t="s">
        <v>8</v>
      </c>
      <c r="B10" s="206"/>
      <c r="C10" s="206"/>
      <c r="D10" s="206"/>
      <c r="E10" s="206"/>
      <c r="F10" s="206"/>
      <c r="G10" s="120" t="s">
        <v>230</v>
      </c>
      <c r="H10" s="118">
        <v>220</v>
      </c>
      <c r="I10" s="69">
        <v>994.72</v>
      </c>
    </row>
    <row r="11" spans="1:9" ht="15" customHeight="1">
      <c r="A11" s="173" t="s">
        <v>9</v>
      </c>
      <c r="B11" s="207"/>
      <c r="C11" s="207"/>
      <c r="D11" s="207"/>
      <c r="E11" s="207"/>
      <c r="F11" s="207"/>
      <c r="G11" s="137" t="s">
        <v>10</v>
      </c>
      <c r="H11" s="118" t="s">
        <v>11</v>
      </c>
      <c r="I11" s="11">
        <v>0.05</v>
      </c>
    </row>
    <row r="12" spans="1:9" ht="15" customHeight="1">
      <c r="A12" s="208" t="s">
        <v>226</v>
      </c>
      <c r="B12" s="209"/>
      <c r="C12" s="209"/>
      <c r="D12" s="209"/>
      <c r="E12" s="209"/>
      <c r="F12" s="209"/>
      <c r="G12" s="212" t="s">
        <v>16</v>
      </c>
      <c r="H12" s="118" t="s">
        <v>12</v>
      </c>
      <c r="I12" s="138">
        <v>4.05</v>
      </c>
    </row>
    <row r="13" spans="1:9" ht="9.75">
      <c r="A13" s="210"/>
      <c r="B13" s="211"/>
      <c r="C13" s="211"/>
      <c r="D13" s="211"/>
      <c r="E13" s="211"/>
      <c r="F13" s="211"/>
      <c r="G13" s="212"/>
      <c r="H13" s="118" t="s">
        <v>13</v>
      </c>
      <c r="I13" s="9">
        <v>22</v>
      </c>
    </row>
    <row r="14" spans="1:9" ht="9.75">
      <c r="A14" s="210"/>
      <c r="B14" s="211"/>
      <c r="C14" s="211"/>
      <c r="D14" s="211"/>
      <c r="E14" s="211"/>
      <c r="F14" s="211"/>
      <c r="G14" s="212"/>
      <c r="H14" s="118" t="s">
        <v>14</v>
      </c>
      <c r="I14" s="9">
        <v>2</v>
      </c>
    </row>
    <row r="15" spans="1:9" ht="9.75">
      <c r="A15" s="205"/>
      <c r="B15" s="206"/>
      <c r="C15" s="206"/>
      <c r="D15" s="206"/>
      <c r="E15" s="206"/>
      <c r="F15" s="206"/>
      <c r="G15" s="212"/>
      <c r="H15" s="118" t="s">
        <v>15</v>
      </c>
      <c r="I15" s="8">
        <v>0.06</v>
      </c>
    </row>
    <row r="16" spans="1:9" ht="11.25" customHeight="1">
      <c r="A16" s="172" t="s">
        <v>227</v>
      </c>
      <c r="B16" s="172"/>
      <c r="C16" s="172"/>
      <c r="D16" s="172"/>
      <c r="E16" s="172"/>
      <c r="F16" s="173"/>
      <c r="G16" s="212" t="s">
        <v>16</v>
      </c>
      <c r="H16" s="118" t="s">
        <v>12</v>
      </c>
      <c r="I16" s="10">
        <v>15.553</v>
      </c>
    </row>
    <row r="17" spans="1:9" ht="11.25" customHeight="1">
      <c r="A17" s="172"/>
      <c r="B17" s="172"/>
      <c r="C17" s="172"/>
      <c r="D17" s="172"/>
      <c r="E17" s="172"/>
      <c r="F17" s="173"/>
      <c r="G17" s="212"/>
      <c r="H17" s="118" t="s">
        <v>13</v>
      </c>
      <c r="I17" s="7">
        <f>I13</f>
        <v>22</v>
      </c>
    </row>
    <row r="18" spans="1:9" ht="11.25" customHeight="1">
      <c r="A18" s="172"/>
      <c r="B18" s="172"/>
      <c r="C18" s="172"/>
      <c r="D18" s="172"/>
      <c r="E18" s="172"/>
      <c r="F18" s="173"/>
      <c r="G18" s="212"/>
      <c r="H18" s="118" t="s">
        <v>17</v>
      </c>
      <c r="I18" s="7">
        <v>1</v>
      </c>
    </row>
    <row r="19" spans="1:9" ht="9.75">
      <c r="A19" s="172"/>
      <c r="B19" s="172"/>
      <c r="C19" s="172"/>
      <c r="D19" s="172"/>
      <c r="E19" s="172"/>
      <c r="F19" s="173"/>
      <c r="G19" s="212"/>
      <c r="H19" s="118" t="s">
        <v>15</v>
      </c>
      <c r="I19" s="11">
        <v>0.175</v>
      </c>
    </row>
    <row r="20" spans="1:9" ht="9.75">
      <c r="A20" s="172" t="s">
        <v>18</v>
      </c>
      <c r="B20" s="172"/>
      <c r="C20" s="172"/>
      <c r="D20" s="172"/>
      <c r="E20" s="172"/>
      <c r="F20" s="172"/>
      <c r="G20" s="118" t="s">
        <v>16</v>
      </c>
      <c r="H20" s="12" t="s">
        <v>19</v>
      </c>
      <c r="I20" s="13">
        <v>10.06</v>
      </c>
    </row>
    <row r="21" spans="1:9" ht="10.5" thickBot="1">
      <c r="A21" s="172" t="s">
        <v>20</v>
      </c>
      <c r="B21" s="172"/>
      <c r="C21" s="172"/>
      <c r="D21" s="172"/>
      <c r="E21" s="172"/>
      <c r="F21" s="173"/>
      <c r="G21" s="14"/>
      <c r="H21" s="15" t="s">
        <v>11</v>
      </c>
      <c r="I21" s="16">
        <v>0.2</v>
      </c>
    </row>
    <row r="22" ht="4.5" customHeight="1" thickTop="1"/>
    <row r="23" spans="1:9" ht="17.25" customHeight="1">
      <c r="A23" s="153" t="s">
        <v>21</v>
      </c>
      <c r="B23" s="153"/>
      <c r="C23" s="153"/>
      <c r="D23" s="153"/>
      <c r="E23" s="153"/>
      <c r="F23" s="153"/>
      <c r="G23" s="153"/>
      <c r="H23" s="153"/>
      <c r="I23" s="153"/>
    </row>
    <row r="24" spans="1:9" ht="30">
      <c r="A24" s="17" t="s">
        <v>22</v>
      </c>
      <c r="B24" s="180" t="s">
        <v>23</v>
      </c>
      <c r="C24" s="181"/>
      <c r="D24" s="181"/>
      <c r="E24" s="181"/>
      <c r="F24" s="181"/>
      <c r="G24" s="182"/>
      <c r="H24" s="17" t="s">
        <v>24</v>
      </c>
      <c r="I24" s="17" t="s">
        <v>25</v>
      </c>
    </row>
    <row r="25" spans="1:9" ht="15" customHeight="1">
      <c r="A25" s="114">
        <v>1</v>
      </c>
      <c r="B25" s="142" t="s">
        <v>26</v>
      </c>
      <c r="C25" s="143"/>
      <c r="D25" s="143"/>
      <c r="E25" s="143"/>
      <c r="F25" s="143"/>
      <c r="G25" s="144"/>
      <c r="H25" s="18">
        <f>I25/$I$31</f>
        <v>0.8196721311475409</v>
      </c>
      <c r="I25" s="19">
        <f>I10/H10*I5</f>
        <v>904.2909090909092</v>
      </c>
    </row>
    <row r="26" spans="1:10" ht="15" customHeight="1">
      <c r="A26" s="114">
        <v>2</v>
      </c>
      <c r="B26" s="142" t="s">
        <v>27</v>
      </c>
      <c r="C26" s="143"/>
      <c r="D26" s="143"/>
      <c r="E26" s="143"/>
      <c r="F26" s="143"/>
      <c r="G26" s="144"/>
      <c r="H26" s="18">
        <f>I26/$I$31</f>
        <v>0</v>
      </c>
      <c r="I26" s="116">
        <v>0</v>
      </c>
      <c r="J26" s="20"/>
    </row>
    <row r="27" spans="1:9" ht="15" customHeight="1">
      <c r="A27" s="114">
        <v>3</v>
      </c>
      <c r="B27" s="142" t="s">
        <v>28</v>
      </c>
      <c r="C27" s="143"/>
      <c r="D27" s="143"/>
      <c r="E27" s="143"/>
      <c r="F27" s="143"/>
      <c r="G27" s="144"/>
      <c r="H27" s="18">
        <f>I27/$I$31</f>
        <v>0</v>
      </c>
      <c r="I27" s="19">
        <v>0</v>
      </c>
    </row>
    <row r="28" spans="1:9" ht="15" customHeight="1">
      <c r="A28" s="199">
        <v>4</v>
      </c>
      <c r="B28" s="155" t="s">
        <v>228</v>
      </c>
      <c r="C28" s="155"/>
      <c r="D28" s="155"/>
      <c r="E28" s="155"/>
      <c r="F28" s="155"/>
      <c r="G28" s="155"/>
      <c r="H28" s="18">
        <f>I28/$I$31</f>
        <v>0.180327868852459</v>
      </c>
      <c r="I28" s="19">
        <f>I6*I7*I10</f>
        <v>198.94400000000002</v>
      </c>
    </row>
    <row r="29" spans="1:9" ht="15" customHeight="1">
      <c r="A29" s="200"/>
      <c r="B29" s="201" t="s">
        <v>229</v>
      </c>
      <c r="C29" s="202"/>
      <c r="D29" s="202"/>
      <c r="E29" s="202"/>
      <c r="F29" s="202"/>
      <c r="G29" s="203"/>
      <c r="H29" s="18">
        <f>I29/$I$31</f>
        <v>0</v>
      </c>
      <c r="I29" s="19">
        <f>(I8*I10*I9)</f>
        <v>0</v>
      </c>
    </row>
    <row r="30" spans="1:9" ht="15" customHeight="1">
      <c r="A30" s="114">
        <v>5</v>
      </c>
      <c r="B30" s="142" t="s">
        <v>20</v>
      </c>
      <c r="C30" s="143"/>
      <c r="D30" s="143"/>
      <c r="E30" s="143"/>
      <c r="F30" s="143"/>
      <c r="G30" s="144"/>
      <c r="H30" s="18">
        <f>I30/$I$31</f>
        <v>0</v>
      </c>
      <c r="I30" s="19">
        <v>0</v>
      </c>
    </row>
    <row r="31" spans="1:10" s="23" customFormat="1" ht="15" customHeight="1">
      <c r="A31" s="174" t="s">
        <v>29</v>
      </c>
      <c r="B31" s="175"/>
      <c r="C31" s="175"/>
      <c r="D31" s="175"/>
      <c r="E31" s="175"/>
      <c r="F31" s="175"/>
      <c r="G31" s="176"/>
      <c r="H31" s="21">
        <f>SUM(H25:H30)</f>
        <v>0.9999999999999999</v>
      </c>
      <c r="I31" s="113">
        <f>SUM(I25:I30)</f>
        <v>1103.2349090909092</v>
      </c>
      <c r="J31" s="22"/>
    </row>
    <row r="32" ht="4.5" customHeight="1"/>
    <row r="33" spans="1:9" ht="33.75" customHeight="1">
      <c r="A33" s="17" t="s">
        <v>30</v>
      </c>
      <c r="B33" s="180" t="s">
        <v>31</v>
      </c>
      <c r="C33" s="181"/>
      <c r="D33" s="181"/>
      <c r="E33" s="181"/>
      <c r="F33" s="181"/>
      <c r="G33" s="182"/>
      <c r="H33" s="17" t="s">
        <v>24</v>
      </c>
      <c r="I33" s="17" t="s">
        <v>25</v>
      </c>
    </row>
    <row r="34" spans="1:9" ht="15" customHeight="1">
      <c r="A34" s="114">
        <v>1</v>
      </c>
      <c r="B34" s="142" t="s">
        <v>32</v>
      </c>
      <c r="C34" s="143"/>
      <c r="D34" s="143"/>
      <c r="E34" s="143"/>
      <c r="F34" s="143"/>
      <c r="G34" s="144"/>
      <c r="H34" s="18">
        <v>0.2</v>
      </c>
      <c r="I34" s="19">
        <f>$I$31*H34</f>
        <v>220.64698181818187</v>
      </c>
    </row>
    <row r="35" spans="1:9" ht="15" customHeight="1">
      <c r="A35" s="114">
        <v>2</v>
      </c>
      <c r="B35" s="142" t="s">
        <v>33</v>
      </c>
      <c r="C35" s="143"/>
      <c r="D35" s="143"/>
      <c r="E35" s="143"/>
      <c r="F35" s="143"/>
      <c r="G35" s="144"/>
      <c r="H35" s="18">
        <v>0.015</v>
      </c>
      <c r="I35" s="19">
        <f aca="true" t="shared" si="0" ref="I35:I41">$I$31*H35</f>
        <v>16.548523636363637</v>
      </c>
    </row>
    <row r="36" spans="1:9" ht="15" customHeight="1">
      <c r="A36" s="114">
        <v>3</v>
      </c>
      <c r="B36" s="142" t="s">
        <v>34</v>
      </c>
      <c r="C36" s="143"/>
      <c r="D36" s="143"/>
      <c r="E36" s="143"/>
      <c r="F36" s="143"/>
      <c r="G36" s="144"/>
      <c r="H36" s="18">
        <v>0.01</v>
      </c>
      <c r="I36" s="19">
        <f t="shared" si="0"/>
        <v>11.032349090909092</v>
      </c>
    </row>
    <row r="37" spans="1:9" ht="15" customHeight="1">
      <c r="A37" s="114">
        <v>4</v>
      </c>
      <c r="B37" s="142" t="s">
        <v>35</v>
      </c>
      <c r="C37" s="143"/>
      <c r="D37" s="143"/>
      <c r="E37" s="143"/>
      <c r="F37" s="143"/>
      <c r="G37" s="144"/>
      <c r="H37" s="18">
        <v>0.002</v>
      </c>
      <c r="I37" s="19">
        <f>$I$31*H37</f>
        <v>2.2064698181818185</v>
      </c>
    </row>
    <row r="38" spans="1:9" ht="15" customHeight="1">
      <c r="A38" s="114">
        <v>5</v>
      </c>
      <c r="B38" s="142" t="s">
        <v>36</v>
      </c>
      <c r="C38" s="143"/>
      <c r="D38" s="143"/>
      <c r="E38" s="143"/>
      <c r="F38" s="143"/>
      <c r="G38" s="144"/>
      <c r="H38" s="18">
        <v>0.025</v>
      </c>
      <c r="I38" s="19">
        <f t="shared" si="0"/>
        <v>27.580872727272734</v>
      </c>
    </row>
    <row r="39" spans="1:9" ht="15" customHeight="1">
      <c r="A39" s="114">
        <v>6</v>
      </c>
      <c r="B39" s="142" t="s">
        <v>37</v>
      </c>
      <c r="C39" s="143"/>
      <c r="D39" s="143"/>
      <c r="E39" s="143"/>
      <c r="F39" s="143"/>
      <c r="G39" s="144"/>
      <c r="H39" s="18">
        <v>0.08</v>
      </c>
      <c r="I39" s="19">
        <f>$I$31*H39</f>
        <v>88.25879272727273</v>
      </c>
    </row>
    <row r="40" spans="1:9" ht="15" customHeight="1">
      <c r="A40" s="114">
        <v>7</v>
      </c>
      <c r="B40" s="142" t="s">
        <v>38</v>
      </c>
      <c r="C40" s="143"/>
      <c r="D40" s="143"/>
      <c r="E40" s="143"/>
      <c r="F40" s="143"/>
      <c r="G40" s="144"/>
      <c r="H40" s="18">
        <v>0.03</v>
      </c>
      <c r="I40" s="19">
        <f t="shared" si="0"/>
        <v>33.09704727272727</v>
      </c>
    </row>
    <row r="41" spans="1:9" ht="15" customHeight="1">
      <c r="A41" s="114">
        <v>8</v>
      </c>
      <c r="B41" s="142" t="s">
        <v>39</v>
      </c>
      <c r="C41" s="143"/>
      <c r="D41" s="143"/>
      <c r="E41" s="143"/>
      <c r="F41" s="143"/>
      <c r="G41" s="144"/>
      <c r="H41" s="18">
        <v>0.006</v>
      </c>
      <c r="I41" s="19">
        <f t="shared" si="0"/>
        <v>6.619409454545456</v>
      </c>
    </row>
    <row r="42" spans="1:10" s="23" customFormat="1" ht="15" customHeight="1">
      <c r="A42" s="174" t="s">
        <v>40</v>
      </c>
      <c r="B42" s="175"/>
      <c r="C42" s="175"/>
      <c r="D42" s="175"/>
      <c r="E42" s="175"/>
      <c r="F42" s="175"/>
      <c r="G42" s="176"/>
      <c r="H42" s="21">
        <f>SUM(H34:H41)</f>
        <v>0.3680000000000001</v>
      </c>
      <c r="I42" s="113">
        <f>I34+I35+I36+I37+I38+I39+I40+I41</f>
        <v>405.99044654545463</v>
      </c>
      <c r="J42" s="22"/>
    </row>
    <row r="43" spans="1:9" ht="15" customHeight="1">
      <c r="A43" s="198" t="s">
        <v>41</v>
      </c>
      <c r="B43" s="198"/>
      <c r="C43" s="198"/>
      <c r="D43" s="198"/>
      <c r="E43" s="198"/>
      <c r="F43" s="198"/>
      <c r="G43" s="198"/>
      <c r="H43" s="198"/>
      <c r="I43" s="198"/>
    </row>
    <row r="44" spans="1:9" ht="33.75" customHeight="1">
      <c r="A44" s="17" t="s">
        <v>42</v>
      </c>
      <c r="B44" s="180" t="s">
        <v>43</v>
      </c>
      <c r="C44" s="181"/>
      <c r="D44" s="181"/>
      <c r="E44" s="181"/>
      <c r="F44" s="181"/>
      <c r="G44" s="182"/>
      <c r="H44" s="17" t="s">
        <v>24</v>
      </c>
      <c r="I44" s="17" t="s">
        <v>25</v>
      </c>
    </row>
    <row r="45" spans="1:9" ht="15" customHeight="1">
      <c r="A45" s="114">
        <v>1</v>
      </c>
      <c r="B45" s="142" t="s">
        <v>44</v>
      </c>
      <c r="C45" s="143"/>
      <c r="D45" s="143"/>
      <c r="E45" s="143"/>
      <c r="F45" s="143"/>
      <c r="G45" s="144"/>
      <c r="H45" s="18">
        <v>0.1111</v>
      </c>
      <c r="I45" s="19">
        <f>$I$31*H45</f>
        <v>122.56939840000003</v>
      </c>
    </row>
    <row r="46" spans="1:9" ht="15" customHeight="1">
      <c r="A46" s="114">
        <v>2</v>
      </c>
      <c r="B46" s="142" t="s">
        <v>45</v>
      </c>
      <c r="C46" s="143"/>
      <c r="D46" s="143"/>
      <c r="E46" s="143"/>
      <c r="F46" s="143"/>
      <c r="G46" s="144"/>
      <c r="H46" s="18">
        <v>0.02047</v>
      </c>
      <c r="I46" s="19">
        <f aca="true" t="shared" si="1" ref="I46:I51">$I$31*H46</f>
        <v>22.58321858909091</v>
      </c>
    </row>
    <row r="47" spans="1:9" ht="15" customHeight="1">
      <c r="A47" s="114">
        <v>3</v>
      </c>
      <c r="B47" s="142" t="s">
        <v>46</v>
      </c>
      <c r="C47" s="143"/>
      <c r="D47" s="143"/>
      <c r="E47" s="143"/>
      <c r="F47" s="143"/>
      <c r="G47" s="144"/>
      <c r="H47" s="18">
        <v>0.012123</v>
      </c>
      <c r="I47" s="19">
        <f t="shared" si="1"/>
        <v>13.374516802909092</v>
      </c>
    </row>
    <row r="48" spans="1:9" ht="15" customHeight="1">
      <c r="A48" s="114">
        <v>4</v>
      </c>
      <c r="B48" s="142" t="s">
        <v>47</v>
      </c>
      <c r="C48" s="143"/>
      <c r="D48" s="143"/>
      <c r="E48" s="143"/>
      <c r="F48" s="143"/>
      <c r="G48" s="144"/>
      <c r="H48" s="18">
        <v>0.011436</v>
      </c>
      <c r="I48" s="19">
        <f>$I$31*H48</f>
        <v>12.616594420363638</v>
      </c>
    </row>
    <row r="49" spans="1:9" ht="15" customHeight="1">
      <c r="A49" s="114">
        <v>5</v>
      </c>
      <c r="B49" s="142" t="s">
        <v>48</v>
      </c>
      <c r="C49" s="143"/>
      <c r="D49" s="143"/>
      <c r="E49" s="143"/>
      <c r="F49" s="143"/>
      <c r="G49" s="144"/>
      <c r="H49" s="18">
        <v>0.000174</v>
      </c>
      <c r="I49" s="19">
        <f t="shared" si="1"/>
        <v>0.1919628741818182</v>
      </c>
    </row>
    <row r="50" spans="1:9" ht="15" customHeight="1">
      <c r="A50" s="114">
        <v>6</v>
      </c>
      <c r="B50" s="142" t="s">
        <v>49</v>
      </c>
      <c r="C50" s="143"/>
      <c r="D50" s="143"/>
      <c r="E50" s="143"/>
      <c r="F50" s="143"/>
      <c r="G50" s="144"/>
      <c r="H50" s="18">
        <v>0.000442</v>
      </c>
      <c r="I50" s="19">
        <f t="shared" si="1"/>
        <v>0.48762982981818187</v>
      </c>
    </row>
    <row r="51" spans="1:9" ht="15" customHeight="1">
      <c r="A51" s="114">
        <v>7</v>
      </c>
      <c r="B51" s="142" t="s">
        <v>50</v>
      </c>
      <c r="C51" s="143"/>
      <c r="D51" s="143"/>
      <c r="E51" s="143"/>
      <c r="F51" s="143"/>
      <c r="G51" s="144"/>
      <c r="H51" s="18">
        <v>0.000185</v>
      </c>
      <c r="I51" s="19">
        <f t="shared" si="1"/>
        <v>0.2040984581818182</v>
      </c>
    </row>
    <row r="52" spans="1:9" ht="15" customHeight="1">
      <c r="A52" s="114">
        <v>8</v>
      </c>
      <c r="B52" s="142" t="s">
        <v>51</v>
      </c>
      <c r="C52" s="143"/>
      <c r="D52" s="143"/>
      <c r="E52" s="143"/>
      <c r="F52" s="143"/>
      <c r="G52" s="144"/>
      <c r="H52" s="18">
        <v>0.09079</v>
      </c>
      <c r="I52" s="19">
        <f>$I$31*H52</f>
        <v>100.16269739636364</v>
      </c>
    </row>
    <row r="53" spans="1:10" s="23" customFormat="1" ht="15" customHeight="1">
      <c r="A53" s="174" t="s">
        <v>52</v>
      </c>
      <c r="B53" s="175"/>
      <c r="C53" s="175"/>
      <c r="D53" s="175"/>
      <c r="E53" s="175"/>
      <c r="F53" s="175"/>
      <c r="G53" s="176"/>
      <c r="H53" s="21">
        <f>SUM(H45:H52)</f>
        <v>0.24672</v>
      </c>
      <c r="I53" s="113">
        <f>I45+I46+I47+I48+I49+I50+I51+I52</f>
        <v>272.1901167709091</v>
      </c>
      <c r="J53" s="22"/>
    </row>
    <row r="54" spans="1:9" ht="11.25" customHeight="1">
      <c r="A54" s="24" t="s">
        <v>53</v>
      </c>
      <c r="B54" s="168" t="s">
        <v>54</v>
      </c>
      <c r="C54" s="168"/>
      <c r="D54" s="168"/>
      <c r="E54" s="168"/>
      <c r="F54" s="168"/>
      <c r="G54" s="168"/>
      <c r="H54" s="168"/>
      <c r="I54" s="168"/>
    </row>
    <row r="55" spans="1:9" ht="15" customHeight="1">
      <c r="A55" s="24" t="s">
        <v>55</v>
      </c>
      <c r="B55" s="197" t="s">
        <v>56</v>
      </c>
      <c r="C55" s="197"/>
      <c r="D55" s="197"/>
      <c r="E55" s="197"/>
      <c r="F55" s="197"/>
      <c r="G55" s="197"/>
      <c r="H55" s="197"/>
      <c r="I55" s="197"/>
    </row>
    <row r="56" spans="1:9" ht="33.75" customHeight="1">
      <c r="A56" s="17" t="s">
        <v>57</v>
      </c>
      <c r="B56" s="180" t="s">
        <v>58</v>
      </c>
      <c r="C56" s="181"/>
      <c r="D56" s="181"/>
      <c r="E56" s="181"/>
      <c r="F56" s="181"/>
      <c r="G56" s="182"/>
      <c r="H56" s="17" t="s">
        <v>24</v>
      </c>
      <c r="I56" s="17" t="s">
        <v>25</v>
      </c>
    </row>
    <row r="57" spans="1:9" ht="15" customHeight="1">
      <c r="A57" s="114">
        <v>1</v>
      </c>
      <c r="B57" s="142" t="s">
        <v>59</v>
      </c>
      <c r="C57" s="143"/>
      <c r="D57" s="143"/>
      <c r="E57" s="143"/>
      <c r="F57" s="143"/>
      <c r="G57" s="144"/>
      <c r="H57" s="18">
        <v>0.023627</v>
      </c>
      <c r="I57" s="19">
        <f>$I$31*H57</f>
        <v>26.06613119709091</v>
      </c>
    </row>
    <row r="58" spans="1:9" ht="15" customHeight="1">
      <c r="A58" s="114">
        <v>2</v>
      </c>
      <c r="B58" s="142" t="s">
        <v>60</v>
      </c>
      <c r="C58" s="143"/>
      <c r="D58" s="143"/>
      <c r="E58" s="143"/>
      <c r="F58" s="143"/>
      <c r="G58" s="144"/>
      <c r="H58" s="18">
        <v>0.001717</v>
      </c>
      <c r="I58" s="19">
        <f>$I$31*H58</f>
        <v>1.8942543389090911</v>
      </c>
    </row>
    <row r="59" spans="1:9" ht="15" customHeight="1">
      <c r="A59" s="114">
        <v>3</v>
      </c>
      <c r="B59" s="142" t="s">
        <v>61</v>
      </c>
      <c r="C59" s="143"/>
      <c r="D59" s="143"/>
      <c r="E59" s="143"/>
      <c r="F59" s="143"/>
      <c r="G59" s="144"/>
      <c r="H59" s="18">
        <v>0.011813</v>
      </c>
      <c r="I59" s="19">
        <f>$I$31*H59</f>
        <v>13.032513981090911</v>
      </c>
    </row>
    <row r="60" spans="1:10" s="23" customFormat="1" ht="15" customHeight="1">
      <c r="A60" s="174" t="s">
        <v>62</v>
      </c>
      <c r="B60" s="175"/>
      <c r="C60" s="175"/>
      <c r="D60" s="175"/>
      <c r="E60" s="175"/>
      <c r="F60" s="175"/>
      <c r="G60" s="176"/>
      <c r="H60" s="21">
        <f>SUM(H57:H59)</f>
        <v>0.037156999999999996</v>
      </c>
      <c r="I60" s="113">
        <f>I57+I58+I59</f>
        <v>40.99289951709092</v>
      </c>
      <c r="J60" s="22"/>
    </row>
    <row r="61" ht="4.5" customHeight="1"/>
    <row r="62" spans="1:9" ht="30">
      <c r="A62" s="17" t="s">
        <v>63</v>
      </c>
      <c r="B62" s="180" t="s">
        <v>64</v>
      </c>
      <c r="C62" s="181"/>
      <c r="D62" s="181"/>
      <c r="E62" s="181"/>
      <c r="F62" s="181"/>
      <c r="G62" s="182"/>
      <c r="H62" s="17" t="s">
        <v>24</v>
      </c>
      <c r="I62" s="17" t="s">
        <v>25</v>
      </c>
    </row>
    <row r="63" spans="1:9" ht="15" customHeight="1">
      <c r="A63" s="114">
        <v>1</v>
      </c>
      <c r="B63" s="142" t="s">
        <v>65</v>
      </c>
      <c r="C63" s="143"/>
      <c r="D63" s="143"/>
      <c r="E63" s="143"/>
      <c r="F63" s="143"/>
      <c r="G63" s="144"/>
      <c r="H63" s="18">
        <f>(H42*H53)</f>
        <v>0.09079296000000002</v>
      </c>
      <c r="I63" s="19">
        <f>$I$31*H63</f>
        <v>100.16596297169458</v>
      </c>
    </row>
    <row r="64" spans="1:11" s="23" customFormat="1" ht="15" customHeight="1">
      <c r="A64" s="174" t="s">
        <v>66</v>
      </c>
      <c r="B64" s="175"/>
      <c r="C64" s="175"/>
      <c r="D64" s="175"/>
      <c r="E64" s="175"/>
      <c r="F64" s="175"/>
      <c r="G64" s="176"/>
      <c r="H64" s="21">
        <f>SUM(H63:H63)</f>
        <v>0.09079296000000002</v>
      </c>
      <c r="I64" s="113">
        <f>I63</f>
        <v>100.16596297169458</v>
      </c>
      <c r="J64" s="22"/>
      <c r="K64" s="25"/>
    </row>
    <row r="65" ht="4.5" customHeight="1">
      <c r="J65" s="26"/>
    </row>
    <row r="66" spans="1:10" s="23" customFormat="1" ht="12">
      <c r="A66" s="196" t="s">
        <v>67</v>
      </c>
      <c r="B66" s="196"/>
      <c r="C66" s="196"/>
      <c r="D66" s="196"/>
      <c r="E66" s="196"/>
      <c r="F66" s="196"/>
      <c r="G66" s="196"/>
      <c r="H66" s="27">
        <f>H42+H53+H60+H64</f>
        <v>0.7426699600000002</v>
      </c>
      <c r="I66" s="28">
        <f>I42+I53+I60+I64</f>
        <v>819.3394258051493</v>
      </c>
      <c r="J66" s="22"/>
    </row>
    <row r="67" ht="4.5" customHeight="1"/>
    <row r="68" spans="1:9" ht="30">
      <c r="A68" s="17" t="s">
        <v>68</v>
      </c>
      <c r="B68" s="180" t="s">
        <v>69</v>
      </c>
      <c r="C68" s="181"/>
      <c r="D68" s="181"/>
      <c r="E68" s="181"/>
      <c r="F68" s="181"/>
      <c r="G68" s="182"/>
      <c r="H68" s="17" t="s">
        <v>24</v>
      </c>
      <c r="I68" s="17" t="s">
        <v>25</v>
      </c>
    </row>
    <row r="69" spans="1:9" ht="15" customHeight="1">
      <c r="A69" s="119">
        <v>1</v>
      </c>
      <c r="B69" s="142" t="s">
        <v>232</v>
      </c>
      <c r="C69" s="143"/>
      <c r="D69" s="143"/>
      <c r="E69" s="143"/>
      <c r="F69" s="143"/>
      <c r="G69" s="144"/>
      <c r="H69" s="18">
        <f>I69/$I$31</f>
        <v>0.25587202478265564</v>
      </c>
      <c r="I69" s="19">
        <f>I80</f>
        <v>282.28695</v>
      </c>
    </row>
    <row r="70" spans="1:9" ht="15" customHeight="1">
      <c r="A70" s="119">
        <v>2</v>
      </c>
      <c r="B70" s="142" t="s">
        <v>233</v>
      </c>
      <c r="C70" s="143"/>
      <c r="D70" s="143"/>
      <c r="E70" s="143"/>
      <c r="F70" s="143"/>
      <c r="G70" s="144"/>
      <c r="H70" s="18">
        <f>I70/$I$31</f>
        <v>0.1123446551892352</v>
      </c>
      <c r="I70" s="19">
        <f>I76</f>
        <v>123.94254545454544</v>
      </c>
    </row>
    <row r="71" spans="1:9" ht="15" customHeight="1">
      <c r="A71" s="114">
        <v>3</v>
      </c>
      <c r="B71" s="142" t="s">
        <v>231</v>
      </c>
      <c r="C71" s="143"/>
      <c r="D71" s="143"/>
      <c r="E71" s="143"/>
      <c r="F71" s="143"/>
      <c r="G71" s="144"/>
      <c r="H71" s="18">
        <f>I71/$I$31</f>
        <v>0.009118638213043559</v>
      </c>
      <c r="I71" s="19">
        <f>I20</f>
        <v>10.06</v>
      </c>
    </row>
    <row r="72" spans="1:10" ht="15" customHeight="1">
      <c r="A72" s="174" t="s">
        <v>70</v>
      </c>
      <c r="B72" s="175"/>
      <c r="C72" s="175"/>
      <c r="D72" s="175"/>
      <c r="E72" s="175"/>
      <c r="F72" s="175"/>
      <c r="G72" s="176"/>
      <c r="H72" s="21">
        <f>H69+H70+H71</f>
        <v>0.3773353181849344</v>
      </c>
      <c r="I72" s="113">
        <f>I69+I70+I71</f>
        <v>416.28949545454543</v>
      </c>
      <c r="J72" s="20"/>
    </row>
    <row r="73" spans="1:9" ht="4.5" customHeight="1">
      <c r="A73" s="29"/>
      <c r="B73" s="29"/>
      <c r="C73" s="29"/>
      <c r="D73" s="29"/>
      <c r="E73" s="29"/>
      <c r="F73" s="29"/>
      <c r="G73" s="29"/>
      <c r="H73" s="30"/>
      <c r="I73" s="31"/>
    </row>
    <row r="74" spans="1:9" ht="15" customHeight="1">
      <c r="A74" s="194" t="s">
        <v>71</v>
      </c>
      <c r="B74" s="194"/>
      <c r="C74" s="194"/>
      <c r="D74" s="194"/>
      <c r="E74" s="194"/>
      <c r="F74" s="194"/>
      <c r="G74" s="194"/>
      <c r="H74" s="194"/>
      <c r="I74" s="194"/>
    </row>
    <row r="75" spans="1:9" ht="24" customHeight="1">
      <c r="A75" s="172" t="s">
        <v>72</v>
      </c>
      <c r="B75" s="172"/>
      <c r="C75" s="114" t="s">
        <v>73</v>
      </c>
      <c r="D75" s="114" t="s">
        <v>74</v>
      </c>
      <c r="E75" s="114" t="s">
        <v>75</v>
      </c>
      <c r="F75" s="114" t="s">
        <v>76</v>
      </c>
      <c r="G75" s="114" t="s">
        <v>77</v>
      </c>
      <c r="H75" s="18" t="s">
        <v>78</v>
      </c>
      <c r="I75" s="19" t="s">
        <v>79</v>
      </c>
    </row>
    <row r="76" spans="1:9" ht="15" customHeight="1">
      <c r="A76" s="195">
        <f>I12</f>
        <v>4.05</v>
      </c>
      <c r="B76" s="172"/>
      <c r="C76" s="114">
        <f>I13</f>
        <v>22</v>
      </c>
      <c r="D76" s="114">
        <f>I14</f>
        <v>2</v>
      </c>
      <c r="E76" s="117">
        <f>A76*C76*D76</f>
        <v>178.2</v>
      </c>
      <c r="F76" s="117">
        <f>I25</f>
        <v>904.2909090909092</v>
      </c>
      <c r="G76" s="32">
        <f>I15</f>
        <v>0.06</v>
      </c>
      <c r="H76" s="117">
        <f>F76*G76</f>
        <v>54.25745454545455</v>
      </c>
      <c r="I76" s="19">
        <f>E76-H76</f>
        <v>123.94254545454544</v>
      </c>
    </row>
    <row r="77" spans="1:9" ht="4.5" customHeight="1">
      <c r="A77" s="33"/>
      <c r="B77" s="33"/>
      <c r="C77" s="33"/>
      <c r="D77" s="33"/>
      <c r="E77" s="34"/>
      <c r="F77" s="34"/>
      <c r="G77" s="35"/>
      <c r="H77" s="34"/>
      <c r="I77" s="36"/>
    </row>
    <row r="78" spans="1:9" ht="15" customHeight="1">
      <c r="A78" s="194" t="s">
        <v>80</v>
      </c>
      <c r="B78" s="194"/>
      <c r="C78" s="194"/>
      <c r="D78" s="194"/>
      <c r="E78" s="194"/>
      <c r="F78" s="194"/>
      <c r="G78" s="194"/>
      <c r="H78" s="194"/>
      <c r="I78" s="194"/>
    </row>
    <row r="79" spans="1:9" ht="23.25" customHeight="1">
      <c r="A79" s="172" t="s">
        <v>72</v>
      </c>
      <c r="B79" s="172"/>
      <c r="C79" s="114" t="s">
        <v>81</v>
      </c>
      <c r="D79" s="114" t="s">
        <v>74</v>
      </c>
      <c r="E79" s="114" t="s">
        <v>75</v>
      </c>
      <c r="F79" s="114" t="s">
        <v>76</v>
      </c>
      <c r="G79" s="114" t="s">
        <v>77</v>
      </c>
      <c r="H79" s="18" t="str">
        <f>H75</f>
        <v>Valor desconto</v>
      </c>
      <c r="I79" s="19" t="s">
        <v>79</v>
      </c>
    </row>
    <row r="80" spans="1:9" ht="15" customHeight="1">
      <c r="A80" s="190">
        <f>I16</f>
        <v>15.553</v>
      </c>
      <c r="B80" s="190"/>
      <c r="C80" s="37">
        <f>I17</f>
        <v>22</v>
      </c>
      <c r="D80" s="114">
        <f>I18</f>
        <v>1</v>
      </c>
      <c r="E80" s="117">
        <f>A80*C80*D80</f>
        <v>342.166</v>
      </c>
      <c r="F80" s="117">
        <f>E80</f>
        <v>342.166</v>
      </c>
      <c r="G80" s="112">
        <f>I19</f>
        <v>0.175</v>
      </c>
      <c r="H80" s="117">
        <f>F80*G80</f>
        <v>59.87904999999999</v>
      </c>
      <c r="I80" s="19">
        <f>E80-H80</f>
        <v>282.28695</v>
      </c>
    </row>
    <row r="81" ht="4.5" customHeight="1"/>
    <row r="82" spans="1:12" ht="12" customHeight="1">
      <c r="A82" s="161" t="s">
        <v>82</v>
      </c>
      <c r="B82" s="161"/>
      <c r="C82" s="161"/>
      <c r="D82" s="161"/>
      <c r="E82" s="161"/>
      <c r="F82" s="161"/>
      <c r="G82" s="161"/>
      <c r="H82" s="38">
        <f>H31+H66+H72</f>
        <v>2.1200052781849346</v>
      </c>
      <c r="I82" s="39">
        <f>I31+I66+I72</f>
        <v>2338.863830350604</v>
      </c>
      <c r="J82" s="20"/>
      <c r="L82" s="20"/>
    </row>
    <row r="83" spans="1:12" s="44" customFormat="1" ht="4.5" customHeight="1">
      <c r="A83" s="40"/>
      <c r="B83" s="40"/>
      <c r="C83" s="40"/>
      <c r="D83" s="40"/>
      <c r="E83" s="40"/>
      <c r="F83" s="40"/>
      <c r="G83" s="40"/>
      <c r="H83" s="41"/>
      <c r="I83" s="42"/>
      <c r="J83" s="43"/>
      <c r="L83" s="43"/>
    </row>
    <row r="84" spans="1:9" ht="9.75">
      <c r="A84" s="153" t="s">
        <v>83</v>
      </c>
      <c r="B84" s="153"/>
      <c r="C84" s="153"/>
      <c r="D84" s="153"/>
      <c r="E84" s="153"/>
      <c r="F84" s="153"/>
      <c r="G84" s="153"/>
      <c r="H84" s="153"/>
      <c r="I84" s="153"/>
    </row>
    <row r="85" spans="1:9" ht="30">
      <c r="A85" s="17" t="s">
        <v>22</v>
      </c>
      <c r="B85" s="180" t="s">
        <v>84</v>
      </c>
      <c r="C85" s="181"/>
      <c r="D85" s="181"/>
      <c r="E85" s="181"/>
      <c r="F85" s="181"/>
      <c r="G85" s="182"/>
      <c r="H85" s="17" t="s">
        <v>24</v>
      </c>
      <c r="I85" s="17" t="s">
        <v>25</v>
      </c>
    </row>
    <row r="86" spans="1:19" ht="15" customHeight="1">
      <c r="A86" s="114">
        <v>1</v>
      </c>
      <c r="B86" s="142" t="s">
        <v>85</v>
      </c>
      <c r="C86" s="143"/>
      <c r="D86" s="143"/>
      <c r="E86" s="143"/>
      <c r="F86" s="143"/>
      <c r="G86" s="144"/>
      <c r="H86" s="18">
        <f>I86/$I$97</f>
        <v>0</v>
      </c>
      <c r="I86" s="19">
        <v>0</v>
      </c>
      <c r="K86"/>
      <c r="L86"/>
      <c r="M86"/>
      <c r="N86"/>
      <c r="O86"/>
      <c r="P86"/>
      <c r="Q86"/>
      <c r="R86"/>
      <c r="S86"/>
    </row>
    <row r="87" spans="1:19" ht="15" customHeight="1">
      <c r="A87" s="114">
        <v>2</v>
      </c>
      <c r="B87" s="191" t="s">
        <v>221</v>
      </c>
      <c r="C87" s="192"/>
      <c r="D87" s="192"/>
      <c r="E87" s="192"/>
      <c r="F87" s="192"/>
      <c r="G87" s="193"/>
      <c r="H87" s="18">
        <f>I87/$I$97</f>
        <v>0</v>
      </c>
      <c r="I87" s="19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114">
        <v>3</v>
      </c>
      <c r="B88" s="142" t="s">
        <v>86</v>
      </c>
      <c r="C88" s="143"/>
      <c r="D88" s="143"/>
      <c r="E88" s="143"/>
      <c r="F88" s="143"/>
      <c r="G88" s="144"/>
      <c r="H88" s="18">
        <f>I88/$I$97</f>
        <v>0</v>
      </c>
      <c r="I88" s="19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114">
        <v>4</v>
      </c>
      <c r="B89" s="187" t="s">
        <v>222</v>
      </c>
      <c r="C89" s="188"/>
      <c r="D89" s="188"/>
      <c r="E89" s="188"/>
      <c r="F89" s="188"/>
      <c r="G89" s="189"/>
      <c r="H89" s="18">
        <f>I89/$I$97</f>
        <v>0</v>
      </c>
      <c r="I89" s="19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114">
        <v>5</v>
      </c>
      <c r="B90" s="142" t="s">
        <v>87</v>
      </c>
      <c r="C90" s="143"/>
      <c r="D90" s="143"/>
      <c r="E90" s="143"/>
      <c r="F90" s="143"/>
      <c r="G90" s="144"/>
      <c r="H90" s="18">
        <f>I90/$I$97</f>
        <v>0</v>
      </c>
      <c r="I90" s="19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114">
        <v>6</v>
      </c>
      <c r="B91" s="142" t="s">
        <v>88</v>
      </c>
      <c r="C91" s="143"/>
      <c r="D91" s="143"/>
      <c r="E91" s="143"/>
      <c r="F91" s="143"/>
      <c r="G91" s="144"/>
      <c r="H91" s="18">
        <f>I91/$I$97</f>
        <v>0</v>
      </c>
      <c r="I91" s="19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174" t="s">
        <v>89</v>
      </c>
      <c r="B92" s="175"/>
      <c r="C92" s="175"/>
      <c r="D92" s="175"/>
      <c r="E92" s="175"/>
      <c r="F92" s="175"/>
      <c r="G92" s="176"/>
      <c r="H92" s="21">
        <f>H86+H87+H88+H89+H90+H91</f>
        <v>0</v>
      </c>
      <c r="I92" s="45">
        <f>I86+I87+I88+I89+I90+I91</f>
        <v>0</v>
      </c>
      <c r="J92" s="20"/>
      <c r="K92"/>
      <c r="L92"/>
      <c r="M92"/>
      <c r="N92"/>
      <c r="O92"/>
      <c r="P92"/>
      <c r="Q92"/>
      <c r="R92"/>
      <c r="S92"/>
    </row>
    <row r="93" spans="1:19" ht="30" customHeight="1">
      <c r="A93"/>
      <c r="B93" s="168" t="s">
        <v>223</v>
      </c>
      <c r="C93" s="168"/>
      <c r="D93" s="168"/>
      <c r="E93" s="168"/>
      <c r="F93" s="168"/>
      <c r="G93" s="168"/>
      <c r="H93" s="168"/>
      <c r="I93" s="168"/>
      <c r="K93"/>
      <c r="L93"/>
      <c r="M93"/>
      <c r="N93"/>
      <c r="O93"/>
      <c r="P93"/>
      <c r="Q93"/>
      <c r="R93"/>
      <c r="S93"/>
    </row>
    <row r="94" spans="1:9" ht="5.25" customHeight="1">
      <c r="A94"/>
      <c r="B94"/>
      <c r="C94"/>
      <c r="D94"/>
      <c r="E94"/>
      <c r="F94"/>
      <c r="G94"/>
      <c r="H94"/>
      <c r="I94"/>
    </row>
    <row r="95" spans="1:19" ht="48.75" customHeight="1">
      <c r="A95" s="183" t="s">
        <v>224</v>
      </c>
      <c r="B95" s="184"/>
      <c r="C95" s="184"/>
      <c r="D95" s="184"/>
      <c r="E95" s="185"/>
      <c r="F95" s="46">
        <v>0.1</v>
      </c>
      <c r="G95" s="47">
        <f>I97*F95</f>
        <v>221.49212848960588</v>
      </c>
      <c r="H95" s="48" t="s">
        <v>90</v>
      </c>
      <c r="I95" s="49">
        <f>I70</f>
        <v>123.94254545454544</v>
      </c>
      <c r="K95"/>
      <c r="L95"/>
      <c r="M95"/>
      <c r="N95"/>
      <c r="O95"/>
      <c r="P95"/>
      <c r="Q95"/>
      <c r="R95"/>
      <c r="S95"/>
    </row>
    <row r="96" spans="1:19" s="52" customFormat="1" ht="16.5" customHeight="1">
      <c r="A96" s="178" t="s">
        <v>91</v>
      </c>
      <c r="B96" s="178"/>
      <c r="C96" s="115" t="s">
        <v>92</v>
      </c>
      <c r="D96" s="115" t="s">
        <v>93</v>
      </c>
      <c r="E96" s="115" t="s">
        <v>94</v>
      </c>
      <c r="F96" s="115" t="s">
        <v>95</v>
      </c>
      <c r="G96" s="115" t="s">
        <v>96</v>
      </c>
      <c r="H96" s="48" t="s">
        <v>97</v>
      </c>
      <c r="I96" s="50" t="s">
        <v>98</v>
      </c>
      <c r="J96" s="51"/>
      <c r="K96"/>
      <c r="L96"/>
      <c r="M96"/>
      <c r="N96"/>
      <c r="O96"/>
      <c r="P96"/>
      <c r="Q96"/>
      <c r="R96"/>
      <c r="S96"/>
    </row>
    <row r="97" spans="1:19" ht="16.5" customHeight="1">
      <c r="A97" s="179">
        <f>I31</f>
        <v>1103.2349090909092</v>
      </c>
      <c r="B97" s="179"/>
      <c r="C97" s="116">
        <f>I42</f>
        <v>405.99044654545463</v>
      </c>
      <c r="D97" s="116">
        <f>I53</f>
        <v>272.1901167709091</v>
      </c>
      <c r="E97" s="116">
        <f>I60</f>
        <v>40.99289951709092</v>
      </c>
      <c r="F97" s="116">
        <f>I64</f>
        <v>100.16596297169458</v>
      </c>
      <c r="G97" s="116">
        <f>I72</f>
        <v>416.28949545454543</v>
      </c>
      <c r="H97" s="116">
        <f>A97+C97+D97+E97+F97+G97</f>
        <v>2338.863830350604</v>
      </c>
      <c r="I97" s="116">
        <f>H97-I95</f>
        <v>2214.9212848960588</v>
      </c>
      <c r="J97" s="20"/>
      <c r="K97"/>
      <c r="L97"/>
      <c r="M97"/>
      <c r="N97"/>
      <c r="O97"/>
      <c r="P97"/>
      <c r="Q97"/>
      <c r="R97"/>
      <c r="S97"/>
    </row>
    <row r="98" spans="1:9" ht="4.5" customHeight="1">
      <c r="A98" s="24"/>
      <c r="B98" s="186"/>
      <c r="C98" s="186"/>
      <c r="D98" s="186"/>
      <c r="E98" s="186"/>
      <c r="F98" s="186"/>
      <c r="G98" s="186"/>
      <c r="H98" s="186"/>
      <c r="I98" s="186"/>
    </row>
    <row r="99" spans="1:9" ht="30">
      <c r="A99" s="17" t="s">
        <v>30</v>
      </c>
      <c r="B99" s="180" t="s">
        <v>99</v>
      </c>
      <c r="C99" s="181"/>
      <c r="D99" s="181"/>
      <c r="E99" s="181"/>
      <c r="F99" s="181"/>
      <c r="G99" s="182"/>
      <c r="H99" s="17" t="s">
        <v>24</v>
      </c>
      <c r="I99" s="17" t="s">
        <v>25</v>
      </c>
    </row>
    <row r="100" spans="1:9" ht="15" customHeight="1">
      <c r="A100" s="114">
        <v>1</v>
      </c>
      <c r="B100" s="142" t="s">
        <v>100</v>
      </c>
      <c r="C100" s="143"/>
      <c r="D100" s="143"/>
      <c r="E100" s="143"/>
      <c r="F100" s="143"/>
      <c r="G100" s="144"/>
      <c r="H100" s="18">
        <f>I100/$I$110</f>
        <v>0</v>
      </c>
      <c r="I100" s="19">
        <v>0</v>
      </c>
    </row>
    <row r="101" spans="1:9" ht="15" customHeight="1">
      <c r="A101" s="114">
        <v>2</v>
      </c>
      <c r="B101" s="142" t="s">
        <v>101</v>
      </c>
      <c r="C101" s="143"/>
      <c r="D101" s="143"/>
      <c r="E101" s="143"/>
      <c r="F101" s="143"/>
      <c r="G101" s="144"/>
      <c r="H101" s="18">
        <f>I101/$I$110</f>
        <v>0</v>
      </c>
      <c r="I101" s="19">
        <v>0</v>
      </c>
    </row>
    <row r="102" spans="1:9" ht="15" customHeight="1">
      <c r="A102" s="174" t="s">
        <v>102</v>
      </c>
      <c r="B102" s="175"/>
      <c r="C102" s="175"/>
      <c r="D102" s="175"/>
      <c r="E102" s="175"/>
      <c r="F102" s="175"/>
      <c r="G102" s="176"/>
      <c r="H102" s="21">
        <f>H100+H101</f>
        <v>0</v>
      </c>
      <c r="I102" s="113">
        <v>0</v>
      </c>
    </row>
    <row r="103" ht="4.5" customHeight="1"/>
    <row r="104" spans="1:9" ht="30">
      <c r="A104" s="17" t="s">
        <v>42</v>
      </c>
      <c r="B104" s="180" t="s">
        <v>103</v>
      </c>
      <c r="C104" s="181"/>
      <c r="D104" s="181"/>
      <c r="E104" s="181"/>
      <c r="F104" s="181"/>
      <c r="G104" s="182"/>
      <c r="H104" s="17" t="s">
        <v>24</v>
      </c>
      <c r="I104" s="17" t="s">
        <v>25</v>
      </c>
    </row>
    <row r="105" spans="1:9" ht="15" customHeight="1">
      <c r="A105" s="114">
        <v>1</v>
      </c>
      <c r="B105" s="142" t="s">
        <v>103</v>
      </c>
      <c r="C105" s="143"/>
      <c r="D105" s="143"/>
      <c r="E105" s="143"/>
      <c r="F105" s="143"/>
      <c r="G105" s="144"/>
      <c r="H105" s="18">
        <f>I105/I110</f>
        <v>0</v>
      </c>
      <c r="I105" s="19">
        <v>0</v>
      </c>
    </row>
    <row r="106" spans="1:12" ht="15" customHeight="1">
      <c r="A106" s="174" t="s">
        <v>104</v>
      </c>
      <c r="B106" s="175"/>
      <c r="C106" s="175"/>
      <c r="D106" s="175"/>
      <c r="E106" s="175"/>
      <c r="F106" s="175"/>
      <c r="G106" s="176"/>
      <c r="H106" s="21">
        <f>H105</f>
        <v>0</v>
      </c>
      <c r="I106" s="113">
        <f>I105</f>
        <v>0</v>
      </c>
      <c r="J106" s="20"/>
      <c r="K106" s="20"/>
      <c r="L106" s="1"/>
    </row>
    <row r="107" spans="1:9" ht="4.5" customHeight="1">
      <c r="A107" s="29"/>
      <c r="B107" s="29"/>
      <c r="C107" s="29"/>
      <c r="D107" s="29"/>
      <c r="E107" s="29"/>
      <c r="F107" s="29"/>
      <c r="G107" s="29"/>
      <c r="H107" s="30"/>
      <c r="I107" s="31"/>
    </row>
    <row r="108" spans="1:12" ht="39" customHeight="1">
      <c r="A108" s="177" t="s">
        <v>105</v>
      </c>
      <c r="B108" s="177"/>
      <c r="C108" s="177"/>
      <c r="D108" s="177"/>
      <c r="E108" s="177"/>
      <c r="F108" s="46">
        <v>0.18</v>
      </c>
      <c r="G108" s="47">
        <f>I110*F108</f>
        <v>398.6858312812906</v>
      </c>
      <c r="H108" s="48" t="s">
        <v>90</v>
      </c>
      <c r="I108" s="49">
        <f>I70</f>
        <v>123.94254545454544</v>
      </c>
      <c r="L108" s="1"/>
    </row>
    <row r="109" spans="1:12" s="52" customFormat="1" ht="16.5" customHeight="1">
      <c r="A109" s="178" t="s">
        <v>91</v>
      </c>
      <c r="B109" s="178"/>
      <c r="C109" s="115" t="s">
        <v>92</v>
      </c>
      <c r="D109" s="115" t="s">
        <v>93</v>
      </c>
      <c r="E109" s="115" t="s">
        <v>94</v>
      </c>
      <c r="F109" s="115" t="s">
        <v>95</v>
      </c>
      <c r="G109" s="115" t="s">
        <v>96</v>
      </c>
      <c r="H109" s="48" t="s">
        <v>97</v>
      </c>
      <c r="I109" s="50" t="s">
        <v>98</v>
      </c>
      <c r="J109" s="51"/>
      <c r="L109" s="51"/>
    </row>
    <row r="110" spans="1:12" ht="16.5" customHeight="1">
      <c r="A110" s="179">
        <f>I31</f>
        <v>1103.2349090909092</v>
      </c>
      <c r="B110" s="179"/>
      <c r="C110" s="116">
        <f>I42</f>
        <v>405.99044654545463</v>
      </c>
      <c r="D110" s="116">
        <f>I53</f>
        <v>272.1901167709091</v>
      </c>
      <c r="E110" s="116">
        <f>I60</f>
        <v>40.99289951709092</v>
      </c>
      <c r="F110" s="116">
        <f>I64</f>
        <v>100.16596297169458</v>
      </c>
      <c r="G110" s="116">
        <f>I72</f>
        <v>416.28949545454543</v>
      </c>
      <c r="H110" s="116">
        <f>A110+C110+D110+E110+F110+G110</f>
        <v>2338.863830350604</v>
      </c>
      <c r="I110" s="116">
        <f>H110-I108</f>
        <v>2214.9212848960588</v>
      </c>
      <c r="J110" s="20"/>
      <c r="L110" s="1"/>
    </row>
    <row r="111" ht="4.5" customHeight="1"/>
    <row r="112" spans="1:9" ht="12">
      <c r="A112" s="161" t="s">
        <v>106</v>
      </c>
      <c r="B112" s="161"/>
      <c r="C112" s="161"/>
      <c r="D112" s="161"/>
      <c r="E112" s="161"/>
      <c r="F112" s="161"/>
      <c r="G112" s="161"/>
      <c r="H112" s="38">
        <f>H92+H102+H106</f>
        <v>0</v>
      </c>
      <c r="I112" s="39">
        <f>I92+I102+I106</f>
        <v>0</v>
      </c>
    </row>
    <row r="113" ht="4.5" customHeight="1"/>
    <row r="114" spans="1:9" ht="9.75">
      <c r="A114" s="153" t="s">
        <v>107</v>
      </c>
      <c r="B114" s="153"/>
      <c r="C114" s="153"/>
      <c r="D114" s="153"/>
      <c r="E114" s="153"/>
      <c r="F114" s="153"/>
      <c r="G114" s="153"/>
      <c r="H114" s="153"/>
      <c r="I114" s="153"/>
    </row>
    <row r="115" spans="1:15" ht="30">
      <c r="A115" s="17" t="s">
        <v>22</v>
      </c>
      <c r="B115" s="180" t="s">
        <v>108</v>
      </c>
      <c r="C115" s="181"/>
      <c r="D115" s="181"/>
      <c r="E115" s="181"/>
      <c r="F115" s="181"/>
      <c r="G115" s="182"/>
      <c r="H115" s="17" t="s">
        <v>24</v>
      </c>
      <c r="I115" s="17" t="s">
        <v>25</v>
      </c>
      <c r="K115"/>
      <c r="L115"/>
      <c r="M115"/>
      <c r="N115"/>
      <c r="O115"/>
    </row>
    <row r="116" spans="1:9" ht="15" customHeight="1">
      <c r="A116" s="114">
        <v>1</v>
      </c>
      <c r="B116" s="142" t="s">
        <v>109</v>
      </c>
      <c r="C116" s="143"/>
      <c r="D116" s="143"/>
      <c r="E116" s="143"/>
      <c r="F116" s="143"/>
      <c r="G116" s="144"/>
      <c r="H116" s="18">
        <f>I116/$I$82</f>
        <v>0.019241982507288632</v>
      </c>
      <c r="I116" s="19">
        <f>($D$126/$E$127)*G126</f>
        <v>45.00437691053641</v>
      </c>
    </row>
    <row r="117" spans="1:9" ht="15" customHeight="1">
      <c r="A117" s="114">
        <v>2</v>
      </c>
      <c r="B117" s="142" t="s">
        <v>110</v>
      </c>
      <c r="C117" s="143"/>
      <c r="D117" s="143"/>
      <c r="E117" s="143"/>
      <c r="F117" s="143"/>
      <c r="G117" s="144"/>
      <c r="H117" s="18">
        <f>I117/$I$82</f>
        <v>0.08862973760932945</v>
      </c>
      <c r="I117" s="19">
        <f>($D$126/$E$127)*G127</f>
        <v>207.29288758792526</v>
      </c>
    </row>
    <row r="118" spans="1:9" ht="15" customHeight="1">
      <c r="A118" s="114">
        <v>3</v>
      </c>
      <c r="B118" s="142" t="s">
        <v>9</v>
      </c>
      <c r="C118" s="143"/>
      <c r="D118" s="143"/>
      <c r="E118" s="143"/>
      <c r="F118" s="143"/>
      <c r="G118" s="144"/>
      <c r="H118" s="18">
        <f>I118/$I$82</f>
        <v>0.05830903790087465</v>
      </c>
      <c r="I118" s="19">
        <f>($D$126/$E$127)*G128</f>
        <v>136.37689972889822</v>
      </c>
    </row>
    <row r="119" spans="1:9" ht="15" customHeight="1">
      <c r="A119" s="114">
        <v>4</v>
      </c>
      <c r="B119" s="142" t="s">
        <v>111</v>
      </c>
      <c r="C119" s="143"/>
      <c r="D119" s="143"/>
      <c r="E119" s="143"/>
      <c r="F119" s="143"/>
      <c r="G119" s="144"/>
      <c r="H119" s="18">
        <f>I119/$I$82</f>
        <v>0</v>
      </c>
      <c r="I119" s="19">
        <f>($D$126/$E$127)*G129</f>
        <v>0</v>
      </c>
    </row>
    <row r="120" spans="1:9" ht="15" customHeight="1">
      <c r="A120" s="114">
        <v>5</v>
      </c>
      <c r="B120" s="142" t="s">
        <v>88</v>
      </c>
      <c r="C120" s="143"/>
      <c r="D120" s="143"/>
      <c r="E120" s="143"/>
      <c r="F120" s="143"/>
      <c r="G120" s="144"/>
      <c r="H120" s="18">
        <f>I120/$I$82</f>
        <v>0</v>
      </c>
      <c r="I120" s="19">
        <v>0</v>
      </c>
    </row>
    <row r="121" spans="1:9" ht="15" customHeight="1">
      <c r="A121" s="174" t="s">
        <v>112</v>
      </c>
      <c r="B121" s="175"/>
      <c r="C121" s="175"/>
      <c r="D121" s="175"/>
      <c r="E121" s="175"/>
      <c r="F121" s="175"/>
      <c r="G121" s="176"/>
      <c r="H121" s="21">
        <f>H116+H117+H118+H119+H120</f>
        <v>0.1661807580174927</v>
      </c>
      <c r="I121" s="113">
        <f>I116+I117+I118+I119+I120</f>
        <v>388.67416422735994</v>
      </c>
    </row>
    <row r="122" spans="1:19" ht="11.25" customHeight="1">
      <c r="A122" s="24" t="s">
        <v>113</v>
      </c>
      <c r="B122" s="168" t="s">
        <v>114</v>
      </c>
      <c r="C122" s="168"/>
      <c r="D122" s="168"/>
      <c r="E122" s="168"/>
      <c r="F122" s="168"/>
      <c r="G122" s="168"/>
      <c r="H122" s="168"/>
      <c r="I122" s="168"/>
      <c r="K122"/>
      <c r="L122"/>
      <c r="M122"/>
      <c r="N122"/>
      <c r="O122"/>
      <c r="P122"/>
      <c r="Q122"/>
      <c r="R122"/>
      <c r="S122"/>
    </row>
    <row r="123" spans="1:19" ht="20.25" customHeight="1">
      <c r="A123" s="24" t="s">
        <v>115</v>
      </c>
      <c r="B123" s="169" t="s">
        <v>116</v>
      </c>
      <c r="C123" s="169"/>
      <c r="D123" s="169"/>
      <c r="E123" s="169"/>
      <c r="F123" s="169"/>
      <c r="G123" s="169"/>
      <c r="H123" s="169"/>
      <c r="I123" s="169"/>
      <c r="K123"/>
      <c r="L123"/>
      <c r="M123"/>
      <c r="N123"/>
      <c r="O123"/>
      <c r="P123"/>
      <c r="Q123"/>
      <c r="R123"/>
      <c r="S123"/>
    </row>
    <row r="124" spans="1:9" ht="13.5" customHeight="1">
      <c r="A124" s="170" t="s">
        <v>117</v>
      </c>
      <c r="B124" s="170"/>
      <c r="C124" s="170"/>
      <c r="D124" s="170"/>
      <c r="E124" s="170"/>
      <c r="F124" s="170"/>
      <c r="G124" s="170"/>
      <c r="H124" s="170"/>
      <c r="I124" s="170"/>
    </row>
    <row r="125" spans="1:9" ht="13.5" customHeight="1">
      <c r="A125" s="171" t="s">
        <v>118</v>
      </c>
      <c r="B125" s="171"/>
      <c r="C125" s="114" t="s">
        <v>119</v>
      </c>
      <c r="D125" s="172" t="s">
        <v>120</v>
      </c>
      <c r="E125" s="173"/>
      <c r="F125" s="114" t="s">
        <v>121</v>
      </c>
      <c r="G125" s="53" t="s">
        <v>122</v>
      </c>
      <c r="H125" s="172" t="s">
        <v>123</v>
      </c>
      <c r="I125" s="172"/>
    </row>
    <row r="126" spans="1:10" ht="13.5" customHeight="1">
      <c r="A126" s="162">
        <f>I82</f>
        <v>2338.863830350604</v>
      </c>
      <c r="B126" s="163"/>
      <c r="C126" s="19">
        <f>I112</f>
        <v>0</v>
      </c>
      <c r="D126" s="164">
        <f>A126+C126</f>
        <v>2338.863830350604</v>
      </c>
      <c r="E126" s="165"/>
      <c r="F126" s="114" t="s">
        <v>109</v>
      </c>
      <c r="G126" s="54">
        <v>0.0165</v>
      </c>
      <c r="H126" s="157">
        <v>0.0065</v>
      </c>
      <c r="I126" s="157"/>
      <c r="J126" s="20"/>
    </row>
    <row r="127" spans="1:9" ht="13.5" customHeight="1">
      <c r="A127" s="166" t="s">
        <v>124</v>
      </c>
      <c r="B127" s="166"/>
      <c r="C127" s="53">
        <v>1</v>
      </c>
      <c r="D127" s="55">
        <f>G130/1</f>
        <v>0.14250000000000002</v>
      </c>
      <c r="E127" s="56">
        <f>C127-D127</f>
        <v>0.8574999999999999</v>
      </c>
      <c r="F127" s="114" t="s">
        <v>110</v>
      </c>
      <c r="G127" s="54">
        <v>0.076</v>
      </c>
      <c r="H127" s="157">
        <v>0.03</v>
      </c>
      <c r="I127" s="157"/>
    </row>
    <row r="128" spans="1:9" ht="13.5" customHeight="1">
      <c r="A128" s="167" t="s">
        <v>141</v>
      </c>
      <c r="B128" s="167"/>
      <c r="C128" s="114">
        <v>1</v>
      </c>
      <c r="D128" s="57">
        <f>H130</f>
        <v>0.0865</v>
      </c>
      <c r="E128" s="58">
        <f>C128-D128</f>
        <v>0.9135</v>
      </c>
      <c r="F128" s="114" t="s">
        <v>9</v>
      </c>
      <c r="G128" s="54">
        <f>I11</f>
        <v>0.05</v>
      </c>
      <c r="H128" s="157">
        <f>I11</f>
        <v>0.05</v>
      </c>
      <c r="I128" s="157"/>
    </row>
    <row r="129" spans="1:9" ht="13.5" customHeight="1">
      <c r="A129" s="156" t="s">
        <v>125</v>
      </c>
      <c r="B129" s="156"/>
      <c r="C129" s="59">
        <v>1</v>
      </c>
      <c r="D129" s="59">
        <v>0.0654</v>
      </c>
      <c r="E129" s="60">
        <f>C129-D129</f>
        <v>0.9346</v>
      </c>
      <c r="F129" s="114" t="s">
        <v>126</v>
      </c>
      <c r="G129" s="54">
        <v>0</v>
      </c>
      <c r="H129" s="157">
        <v>0</v>
      </c>
      <c r="I129" s="157"/>
    </row>
    <row r="130" spans="1:9" ht="18" customHeight="1">
      <c r="A130" s="61" t="s">
        <v>127</v>
      </c>
      <c r="B130" s="158" t="s">
        <v>128</v>
      </c>
      <c r="C130" s="158"/>
      <c r="D130" s="158"/>
      <c r="E130" s="158"/>
      <c r="F130" s="119" t="s">
        <v>129</v>
      </c>
      <c r="G130" s="62">
        <f>SUM(G126:G129)</f>
        <v>0.14250000000000002</v>
      </c>
      <c r="H130" s="159">
        <f>SUM(H126:I129)</f>
        <v>0.0865</v>
      </c>
      <c r="I130" s="159"/>
    </row>
    <row r="131" spans="1:9" ht="4.5" customHeight="1">
      <c r="A131" s="63"/>
      <c r="B131" s="160"/>
      <c r="C131" s="160"/>
      <c r="D131" s="160"/>
      <c r="E131" s="160"/>
      <c r="F131" s="160"/>
      <c r="G131" s="160"/>
      <c r="H131" s="160"/>
      <c r="I131" s="160"/>
    </row>
    <row r="132" spans="1:9" ht="12">
      <c r="A132" s="161" t="s">
        <v>130</v>
      </c>
      <c r="B132" s="161"/>
      <c r="C132" s="161"/>
      <c r="D132" s="161"/>
      <c r="E132" s="161"/>
      <c r="F132" s="161"/>
      <c r="G132" s="161"/>
      <c r="H132" s="38">
        <f>H121</f>
        <v>0.1661807580174927</v>
      </c>
      <c r="I132" s="39">
        <f>I121</f>
        <v>388.67416422735994</v>
      </c>
    </row>
    <row r="133" ht="4.5" customHeight="1"/>
    <row r="134" spans="1:9" ht="9.75">
      <c r="A134" s="154" t="s">
        <v>131</v>
      </c>
      <c r="B134" s="154"/>
      <c r="C134" s="154"/>
      <c r="D134" s="154"/>
      <c r="E134" s="154"/>
      <c r="F134" s="154"/>
      <c r="G134" s="154"/>
      <c r="H134" s="154"/>
      <c r="I134" s="154"/>
    </row>
    <row r="135" spans="1:9" ht="9.75">
      <c r="A135" s="153" t="s">
        <v>21</v>
      </c>
      <c r="B135" s="153"/>
      <c r="C135" s="153"/>
      <c r="D135" s="153"/>
      <c r="E135" s="153"/>
      <c r="F135" s="153"/>
      <c r="G135" s="153"/>
      <c r="H135" s="153"/>
      <c r="I135" s="153"/>
    </row>
    <row r="136" spans="1:9" ht="15" customHeight="1">
      <c r="A136" s="114">
        <v>1</v>
      </c>
      <c r="B136" s="142" t="s">
        <v>234</v>
      </c>
      <c r="C136" s="143"/>
      <c r="D136" s="143"/>
      <c r="E136" s="143"/>
      <c r="F136" s="143"/>
      <c r="G136" s="144"/>
      <c r="H136" s="18">
        <f>I136/$G$153</f>
        <v>0.4044801250373102</v>
      </c>
      <c r="I136" s="64">
        <f>I31</f>
        <v>1103.2349090909092</v>
      </c>
    </row>
    <row r="137" spans="1:9" ht="15" customHeight="1">
      <c r="A137" s="114">
        <v>2</v>
      </c>
      <c r="B137" s="142" t="s">
        <v>132</v>
      </c>
      <c r="C137" s="143"/>
      <c r="D137" s="143"/>
      <c r="E137" s="143"/>
      <c r="F137" s="143"/>
      <c r="G137" s="144"/>
      <c r="H137" s="18">
        <f>I137/$G$153</f>
        <v>0.3003952382822542</v>
      </c>
      <c r="I137" s="64">
        <f>I42+I53+I60+I64</f>
        <v>819.3394258051493</v>
      </c>
    </row>
    <row r="138" spans="1:9" ht="15" customHeight="1">
      <c r="A138" s="114">
        <v>3</v>
      </c>
      <c r="B138" s="155" t="s">
        <v>235</v>
      </c>
      <c r="C138" s="155"/>
      <c r="D138" s="155"/>
      <c r="E138" s="155"/>
      <c r="F138" s="155"/>
      <c r="G138" s="155"/>
      <c r="H138" s="18">
        <f>I138/$G$153</f>
        <v>0.1526246366804355</v>
      </c>
      <c r="I138" s="64">
        <f>I72</f>
        <v>416.28949545454543</v>
      </c>
    </row>
    <row r="139" spans="1:10" s="23" customFormat="1" ht="15" customHeight="1">
      <c r="A139" s="145" t="s">
        <v>133</v>
      </c>
      <c r="B139" s="146"/>
      <c r="C139" s="146"/>
      <c r="D139" s="146"/>
      <c r="E139" s="146"/>
      <c r="F139" s="146"/>
      <c r="G139" s="147"/>
      <c r="H139" s="38">
        <f>H136+H137+H138</f>
        <v>0.8574999999999998</v>
      </c>
      <c r="I139" s="39">
        <f>I136+I137+I138</f>
        <v>2338.863830350604</v>
      </c>
      <c r="J139" s="65"/>
    </row>
    <row r="140" ht="4.5" customHeight="1"/>
    <row r="141" spans="1:9" ht="9.75">
      <c r="A141" s="153" t="s">
        <v>83</v>
      </c>
      <c r="B141" s="153"/>
      <c r="C141" s="153"/>
      <c r="D141" s="153"/>
      <c r="E141" s="153"/>
      <c r="F141" s="153"/>
      <c r="G141" s="153"/>
      <c r="H141" s="153"/>
      <c r="I141" s="153"/>
    </row>
    <row r="142" spans="1:9" ht="15" customHeight="1">
      <c r="A142" s="114">
        <v>1</v>
      </c>
      <c r="B142" s="142" t="s">
        <v>236</v>
      </c>
      <c r="C142" s="143"/>
      <c r="D142" s="143"/>
      <c r="E142" s="143"/>
      <c r="F142" s="143"/>
      <c r="G142" s="144"/>
      <c r="H142" s="18">
        <f>I142/$G$153</f>
        <v>0</v>
      </c>
      <c r="I142" s="19">
        <f>I92</f>
        <v>0</v>
      </c>
    </row>
    <row r="143" spans="1:9" ht="15" customHeight="1">
      <c r="A143" s="114">
        <v>2</v>
      </c>
      <c r="B143" s="142" t="s">
        <v>237</v>
      </c>
      <c r="C143" s="143"/>
      <c r="D143" s="143"/>
      <c r="E143" s="143"/>
      <c r="F143" s="143"/>
      <c r="G143" s="144"/>
      <c r="H143" s="18">
        <f>I143/$G$153</f>
        <v>0</v>
      </c>
      <c r="I143" s="19">
        <f>I102</f>
        <v>0</v>
      </c>
    </row>
    <row r="144" spans="1:9" ht="15" customHeight="1">
      <c r="A144" s="114">
        <v>3</v>
      </c>
      <c r="B144" s="142" t="s">
        <v>238</v>
      </c>
      <c r="C144" s="143"/>
      <c r="D144" s="143"/>
      <c r="E144" s="143"/>
      <c r="F144" s="143"/>
      <c r="G144" s="144"/>
      <c r="H144" s="18">
        <f>I144/$G$153</f>
        <v>0</v>
      </c>
      <c r="I144" s="19">
        <f>I106</f>
        <v>0</v>
      </c>
    </row>
    <row r="145" spans="1:9" ht="15" customHeight="1">
      <c r="A145" s="145" t="s">
        <v>134</v>
      </c>
      <c r="B145" s="146"/>
      <c r="C145" s="146"/>
      <c r="D145" s="146"/>
      <c r="E145" s="146"/>
      <c r="F145" s="146"/>
      <c r="G145" s="147"/>
      <c r="H145" s="38">
        <f>H142+H143+H144</f>
        <v>0</v>
      </c>
      <c r="I145" s="39">
        <f>I142+I143+I144</f>
        <v>0</v>
      </c>
    </row>
    <row r="146" ht="4.5" customHeight="1"/>
    <row r="147" spans="1:9" ht="9.75">
      <c r="A147" s="153" t="s">
        <v>107</v>
      </c>
      <c r="B147" s="153"/>
      <c r="C147" s="153"/>
      <c r="D147" s="153"/>
      <c r="E147" s="153"/>
      <c r="F147" s="153"/>
      <c r="G147" s="153"/>
      <c r="H147" s="153"/>
      <c r="I147" s="153"/>
    </row>
    <row r="148" spans="1:9" ht="15" customHeight="1">
      <c r="A148" s="114">
        <v>1</v>
      </c>
      <c r="B148" s="142" t="s">
        <v>239</v>
      </c>
      <c r="C148" s="143"/>
      <c r="D148" s="143"/>
      <c r="E148" s="143"/>
      <c r="F148" s="143"/>
      <c r="G148" s="144"/>
      <c r="H148" s="18">
        <f>I148/$G$153</f>
        <v>0.14250000000000002</v>
      </c>
      <c r="I148" s="19">
        <f>I121</f>
        <v>388.67416422735994</v>
      </c>
    </row>
    <row r="149" spans="1:11" ht="15" customHeight="1">
      <c r="A149" s="145" t="s">
        <v>135</v>
      </c>
      <c r="B149" s="146"/>
      <c r="C149" s="146"/>
      <c r="D149" s="146"/>
      <c r="E149" s="146"/>
      <c r="F149" s="146"/>
      <c r="G149" s="147"/>
      <c r="H149" s="38">
        <f>H148</f>
        <v>0.14250000000000002</v>
      </c>
      <c r="I149" s="39">
        <f>I121</f>
        <v>388.67416422735994</v>
      </c>
      <c r="K149" s="66"/>
    </row>
    <row r="150" ht="4.5" customHeight="1"/>
    <row r="151" spans="1:9" ht="9.75">
      <c r="A151" s="148" t="s">
        <v>131</v>
      </c>
      <c r="B151" s="148"/>
      <c r="C151" s="148"/>
      <c r="D151" s="148"/>
      <c r="E151" s="148"/>
      <c r="F151" s="148"/>
      <c r="G151" s="148"/>
      <c r="H151" s="148"/>
      <c r="I151" s="148"/>
    </row>
    <row r="152" spans="1:9" ht="30">
      <c r="A152" s="149" t="s">
        <v>136</v>
      </c>
      <c r="B152" s="149"/>
      <c r="C152" s="149"/>
      <c r="D152" s="149"/>
      <c r="E152" s="149"/>
      <c r="F152" s="149"/>
      <c r="G152" s="111" t="s">
        <v>137</v>
      </c>
      <c r="H152" s="111" t="s">
        <v>138</v>
      </c>
      <c r="I152" s="111" t="s">
        <v>139</v>
      </c>
    </row>
    <row r="153" spans="1:9" ht="11.25" customHeight="1">
      <c r="A153" s="150" t="str">
        <f>CONCATENATE(D5," - CBO ",F5)</f>
        <v>Copeiro  - CBO 5134</v>
      </c>
      <c r="B153" s="151"/>
      <c r="C153" s="151"/>
      <c r="D153" s="151"/>
      <c r="E153" s="151"/>
      <c r="F153" s="152"/>
      <c r="G153" s="67">
        <f>I139+I145+I149</f>
        <v>2727.537994577964</v>
      </c>
      <c r="H153" s="111">
        <v>1</v>
      </c>
      <c r="I153" s="67">
        <f>G153*H153</f>
        <v>2727.537994577964</v>
      </c>
    </row>
    <row r="154" spans="1:9" ht="9.75">
      <c r="A154" s="150"/>
      <c r="B154" s="151"/>
      <c r="C154" s="151"/>
      <c r="D154" s="151"/>
      <c r="E154" s="151"/>
      <c r="F154" s="152"/>
      <c r="G154" s="111"/>
      <c r="H154" s="111"/>
      <c r="I154" s="67"/>
    </row>
    <row r="155" spans="1:10" s="23" customFormat="1" ht="12">
      <c r="A155" s="139" t="s">
        <v>242</v>
      </c>
      <c r="B155" s="140"/>
      <c r="C155" s="140"/>
      <c r="D155" s="140"/>
      <c r="E155" s="140"/>
      <c r="F155" s="140"/>
      <c r="G155" s="140"/>
      <c r="H155" s="141"/>
      <c r="I155" s="68">
        <f>I153+I154</f>
        <v>2727.537994577964</v>
      </c>
      <c r="J155" s="65"/>
    </row>
  </sheetData>
  <sheetProtection/>
  <mergeCells count="140">
    <mergeCell ref="A1:I1"/>
    <mergeCell ref="A2:B2"/>
    <mergeCell ref="C2:D2"/>
    <mergeCell ref="E2:I2"/>
    <mergeCell ref="A3:B3"/>
    <mergeCell ref="G5:H5"/>
    <mergeCell ref="A20:F20"/>
    <mergeCell ref="A21:F21"/>
    <mergeCell ref="A23:I23"/>
    <mergeCell ref="B24:G24"/>
    <mergeCell ref="B25:G25"/>
    <mergeCell ref="B26:G26"/>
    <mergeCell ref="G6:G9"/>
    <mergeCell ref="A10:F10"/>
    <mergeCell ref="A11:F11"/>
    <mergeCell ref="A12:F15"/>
    <mergeCell ref="G12:G15"/>
    <mergeCell ref="A16:F19"/>
    <mergeCell ref="G16:G19"/>
    <mergeCell ref="B33:G33"/>
    <mergeCell ref="B34:G34"/>
    <mergeCell ref="B35:G35"/>
    <mergeCell ref="B36:G36"/>
    <mergeCell ref="B37:G37"/>
    <mergeCell ref="B38:G38"/>
    <mergeCell ref="B27:G27"/>
    <mergeCell ref="A28:A29"/>
    <mergeCell ref="B28:G28"/>
    <mergeCell ref="B29:G29"/>
    <mergeCell ref="B30:G30"/>
    <mergeCell ref="A31:G31"/>
    <mergeCell ref="B45:G45"/>
    <mergeCell ref="B46:G46"/>
    <mergeCell ref="B47:G47"/>
    <mergeCell ref="B48:G48"/>
    <mergeCell ref="B49:G49"/>
    <mergeCell ref="B50:G50"/>
    <mergeCell ref="B39:G39"/>
    <mergeCell ref="B40:G40"/>
    <mergeCell ref="B41:G41"/>
    <mergeCell ref="A42:G42"/>
    <mergeCell ref="A43:I43"/>
    <mergeCell ref="B44:G44"/>
    <mergeCell ref="B57:G57"/>
    <mergeCell ref="B58:G58"/>
    <mergeCell ref="B59:G59"/>
    <mergeCell ref="A60:G60"/>
    <mergeCell ref="B62:G62"/>
    <mergeCell ref="B63:G63"/>
    <mergeCell ref="B51:G51"/>
    <mergeCell ref="B52:G52"/>
    <mergeCell ref="A53:G53"/>
    <mergeCell ref="B54:I54"/>
    <mergeCell ref="B55:I55"/>
    <mergeCell ref="B56:G56"/>
    <mergeCell ref="A72:G72"/>
    <mergeCell ref="A74:I74"/>
    <mergeCell ref="A75:B75"/>
    <mergeCell ref="A76:B76"/>
    <mergeCell ref="A78:I78"/>
    <mergeCell ref="A79:B79"/>
    <mergeCell ref="A64:G64"/>
    <mergeCell ref="A66:G66"/>
    <mergeCell ref="B68:G68"/>
    <mergeCell ref="B69:G69"/>
    <mergeCell ref="B70:G70"/>
    <mergeCell ref="B71:G71"/>
    <mergeCell ref="B88:G88"/>
    <mergeCell ref="B89:G89"/>
    <mergeCell ref="B90:G90"/>
    <mergeCell ref="B91:G91"/>
    <mergeCell ref="A92:G92"/>
    <mergeCell ref="B93:I93"/>
    <mergeCell ref="A80:B80"/>
    <mergeCell ref="A82:G82"/>
    <mergeCell ref="A84:I84"/>
    <mergeCell ref="B85:G85"/>
    <mergeCell ref="B86:G86"/>
    <mergeCell ref="B87:G87"/>
    <mergeCell ref="B100:G100"/>
    <mergeCell ref="B101:G101"/>
    <mergeCell ref="A102:G102"/>
    <mergeCell ref="B104:G104"/>
    <mergeCell ref="B105:G105"/>
    <mergeCell ref="A106:G106"/>
    <mergeCell ref="A95:E95"/>
    <mergeCell ref="A96:B96"/>
    <mergeCell ref="A97:B97"/>
    <mergeCell ref="B98:I98"/>
    <mergeCell ref="B99:G99"/>
    <mergeCell ref="B116:G116"/>
    <mergeCell ref="B117:G117"/>
    <mergeCell ref="B118:G118"/>
    <mergeCell ref="B119:G119"/>
    <mergeCell ref="B120:G120"/>
    <mergeCell ref="A121:G121"/>
    <mergeCell ref="A108:E108"/>
    <mergeCell ref="A109:B109"/>
    <mergeCell ref="A110:B110"/>
    <mergeCell ref="A112:G112"/>
    <mergeCell ref="A114:I114"/>
    <mergeCell ref="B115:G115"/>
    <mergeCell ref="A126:B126"/>
    <mergeCell ref="D126:E126"/>
    <mergeCell ref="H126:I126"/>
    <mergeCell ref="A127:B127"/>
    <mergeCell ref="H127:I127"/>
    <mergeCell ref="A128:B128"/>
    <mergeCell ref="H128:I128"/>
    <mergeCell ref="B122:I122"/>
    <mergeCell ref="B123:I123"/>
    <mergeCell ref="A124:I124"/>
    <mergeCell ref="A125:B125"/>
    <mergeCell ref="D125:E125"/>
    <mergeCell ref="H125:I125"/>
    <mergeCell ref="A134:I134"/>
    <mergeCell ref="A135:I135"/>
    <mergeCell ref="B136:G136"/>
    <mergeCell ref="B137:G137"/>
    <mergeCell ref="B138:G138"/>
    <mergeCell ref="A139:G139"/>
    <mergeCell ref="A129:B129"/>
    <mergeCell ref="H129:I129"/>
    <mergeCell ref="B130:E130"/>
    <mergeCell ref="H130:I130"/>
    <mergeCell ref="B131:I131"/>
    <mergeCell ref="A132:G132"/>
    <mergeCell ref="A155:H155"/>
    <mergeCell ref="B148:G148"/>
    <mergeCell ref="A149:G149"/>
    <mergeCell ref="A151:I151"/>
    <mergeCell ref="A152:F152"/>
    <mergeCell ref="A153:F153"/>
    <mergeCell ref="A154:F154"/>
    <mergeCell ref="A141:I141"/>
    <mergeCell ref="B142:G142"/>
    <mergeCell ref="B143:G143"/>
    <mergeCell ref="B144:G144"/>
    <mergeCell ref="A145:G145"/>
    <mergeCell ref="A147:I147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7" r:id="rId3"/>
  <rowBreaks count="2" manualBreakCount="2">
    <brk id="55" max="8" man="1"/>
    <brk id="107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61"/>
  <dimension ref="A1:I59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7.7109375" style="70" customWidth="1"/>
    <col min="2" max="2" width="20.57421875" style="70" customWidth="1"/>
    <col min="3" max="3" width="25.57421875" style="0" bestFit="1" customWidth="1"/>
    <col min="4" max="4" width="6.7109375" style="0" customWidth="1"/>
    <col min="5" max="5" width="5.140625" style="70" bestFit="1" customWidth="1"/>
    <col min="6" max="6" width="8.140625" style="70" customWidth="1"/>
    <col min="7" max="7" width="22.28125" style="70" bestFit="1" customWidth="1"/>
    <col min="8" max="8" width="18.7109375" style="71" customWidth="1"/>
    <col min="9" max="9" width="4.7109375" style="70" bestFit="1" customWidth="1"/>
    <col min="10" max="10" width="9.140625" style="70" customWidth="1"/>
    <col min="11" max="13" width="22.28125" style="70" customWidth="1"/>
    <col min="14" max="16384" width="9.140625" style="70" customWidth="1"/>
  </cols>
  <sheetData>
    <row r="1" ht="15">
      <c r="A1" s="72"/>
    </row>
    <row r="2" ht="15.75">
      <c r="A2" s="72"/>
    </row>
    <row r="3" ht="15.75">
      <c r="A3" s="72"/>
    </row>
    <row r="4" ht="15.75">
      <c r="A4" s="72"/>
    </row>
    <row r="5" ht="15.75">
      <c r="A5" s="72"/>
    </row>
    <row r="6" ht="15.75">
      <c r="A6" s="72"/>
    </row>
    <row r="7" ht="15.75">
      <c r="A7" s="72"/>
    </row>
    <row r="8" ht="15.75">
      <c r="A8" s="72"/>
    </row>
    <row r="9" ht="15.75">
      <c r="A9" s="72"/>
    </row>
    <row r="10" ht="15.75">
      <c r="A10" s="72"/>
    </row>
    <row r="11" ht="15.75">
      <c r="A11" s="72"/>
    </row>
    <row r="12" ht="15.75">
      <c r="A12" s="72"/>
    </row>
    <row r="13" ht="15.75">
      <c r="A13" s="72"/>
    </row>
    <row r="14" ht="15.75">
      <c r="A14" s="72"/>
    </row>
    <row r="15" ht="15.75">
      <c r="A15" s="72"/>
    </row>
    <row r="16" ht="15.75">
      <c r="A16" s="72"/>
    </row>
    <row r="17" ht="15.75">
      <c r="A17" s="72"/>
    </row>
    <row r="18" ht="15.75">
      <c r="A18" s="72"/>
    </row>
    <row r="19" ht="15.75" thickBot="1">
      <c r="A19" s="72"/>
    </row>
    <row r="20" spans="1:8" ht="15.75" thickBot="1">
      <c r="A20" s="89"/>
      <c r="B20" s="90" t="s">
        <v>153</v>
      </c>
      <c r="C20" s="90" t="s">
        <v>154</v>
      </c>
      <c r="D20" s="91" t="s">
        <v>167</v>
      </c>
      <c r="E20" s="91" t="s">
        <v>168</v>
      </c>
      <c r="F20" s="91" t="s">
        <v>165</v>
      </c>
      <c r="G20" s="90" t="s">
        <v>169</v>
      </c>
      <c r="H20" s="92" t="s">
        <v>166</v>
      </c>
    </row>
    <row r="21" spans="1:8" ht="21" customHeight="1">
      <c r="A21" s="86" t="s">
        <v>215</v>
      </c>
      <c r="B21" s="78"/>
      <c r="C21" s="79"/>
      <c r="D21" s="79"/>
      <c r="E21" s="78"/>
      <c r="F21" s="78"/>
      <c r="G21" s="78"/>
      <c r="H21" s="80"/>
    </row>
    <row r="22" spans="1:8" ht="15">
      <c r="A22" s="81"/>
      <c r="B22" s="82" t="s">
        <v>157</v>
      </c>
      <c r="C22" s="82" t="s">
        <v>173</v>
      </c>
      <c r="D22" s="83">
        <v>1</v>
      </c>
      <c r="E22" s="84">
        <v>200</v>
      </c>
      <c r="F22" s="84">
        <v>40</v>
      </c>
      <c r="G22" s="82" t="s">
        <v>209</v>
      </c>
      <c r="H22" s="85">
        <v>4066.890174919427</v>
      </c>
    </row>
    <row r="23" spans="1:8" ht="15">
      <c r="A23" s="81"/>
      <c r="B23" s="82" t="s">
        <v>157</v>
      </c>
      <c r="C23" s="82" t="s">
        <v>174</v>
      </c>
      <c r="D23" s="83">
        <v>1</v>
      </c>
      <c r="E23" s="83">
        <v>200</v>
      </c>
      <c r="F23" s="83">
        <v>40</v>
      </c>
      <c r="G23" s="82" t="s">
        <v>209</v>
      </c>
      <c r="H23" s="85">
        <v>4187.400732935041</v>
      </c>
    </row>
    <row r="24" spans="1:8" ht="15">
      <c r="A24" s="81"/>
      <c r="B24" s="82" t="s">
        <v>157</v>
      </c>
      <c r="C24" s="82" t="s">
        <v>208</v>
      </c>
      <c r="D24" s="83">
        <v>1</v>
      </c>
      <c r="E24" s="83">
        <v>200</v>
      </c>
      <c r="F24" s="83">
        <v>40</v>
      </c>
      <c r="G24" s="82" t="s">
        <v>210</v>
      </c>
      <c r="H24" s="85">
        <v>4137.089605118857</v>
      </c>
    </row>
    <row r="25" spans="1:8" ht="15">
      <c r="A25" s="81"/>
      <c r="B25" s="82" t="s">
        <v>157</v>
      </c>
      <c r="C25" s="82" t="s">
        <v>175</v>
      </c>
      <c r="D25" s="83">
        <v>1</v>
      </c>
      <c r="E25" s="83">
        <v>200</v>
      </c>
      <c r="F25" s="83">
        <v>40</v>
      </c>
      <c r="G25" s="82" t="s">
        <v>209</v>
      </c>
      <c r="H25" s="85">
        <v>4137.089605118857</v>
      </c>
    </row>
    <row r="26" spans="1:8" ht="15">
      <c r="A26" s="81"/>
      <c r="B26" s="82" t="s">
        <v>157</v>
      </c>
      <c r="C26" s="82" t="s">
        <v>150</v>
      </c>
      <c r="D26" s="83">
        <v>1</v>
      </c>
      <c r="E26" s="83">
        <v>200</v>
      </c>
      <c r="F26" s="83">
        <v>40</v>
      </c>
      <c r="G26" s="82" t="s">
        <v>210</v>
      </c>
      <c r="H26" s="85">
        <v>4139.130983852216</v>
      </c>
    </row>
    <row r="27" spans="1:8" ht="15">
      <c r="A27" s="81"/>
      <c r="B27" s="82" t="s">
        <v>157</v>
      </c>
      <c r="C27" s="82" t="s">
        <v>176</v>
      </c>
      <c r="D27" s="83">
        <v>2</v>
      </c>
      <c r="E27" s="83">
        <v>200</v>
      </c>
      <c r="F27" s="83">
        <v>40</v>
      </c>
      <c r="G27" s="82" t="s">
        <v>209</v>
      </c>
      <c r="H27" s="85">
        <v>8183.922799981304</v>
      </c>
    </row>
    <row r="28" spans="1:8" ht="15">
      <c r="A28" s="81"/>
      <c r="B28" s="82" t="s">
        <v>157</v>
      </c>
      <c r="C28" s="82" t="s">
        <v>177</v>
      </c>
      <c r="D28" s="83">
        <v>1</v>
      </c>
      <c r="E28" s="83">
        <v>200</v>
      </c>
      <c r="F28" s="83">
        <v>40</v>
      </c>
      <c r="G28" s="82" t="s">
        <v>209</v>
      </c>
      <c r="H28" s="85">
        <v>4143.565018121017</v>
      </c>
    </row>
    <row r="29" spans="1:8" ht="15">
      <c r="A29" s="81"/>
      <c r="B29" s="82" t="s">
        <v>157</v>
      </c>
      <c r="C29" s="82" t="s">
        <v>159</v>
      </c>
      <c r="D29" s="83">
        <v>1</v>
      </c>
      <c r="E29" s="83">
        <v>200</v>
      </c>
      <c r="F29" s="83">
        <v>40</v>
      </c>
      <c r="G29" s="82" t="s">
        <v>211</v>
      </c>
      <c r="H29" s="85">
        <v>4257.431485460737</v>
      </c>
    </row>
    <row r="30" spans="1:8" ht="15">
      <c r="A30" s="81"/>
      <c r="B30" s="82" t="s">
        <v>157</v>
      </c>
      <c r="C30" s="82" t="s">
        <v>160</v>
      </c>
      <c r="D30" s="83">
        <v>1</v>
      </c>
      <c r="E30" s="83">
        <v>200</v>
      </c>
      <c r="F30" s="83">
        <v>40</v>
      </c>
      <c r="G30" s="82" t="s">
        <v>211</v>
      </c>
      <c r="H30" s="85">
        <v>4145.009722244278</v>
      </c>
    </row>
    <row r="31" spans="1:8" ht="15">
      <c r="A31" s="81"/>
      <c r="B31" s="82" t="s">
        <v>157</v>
      </c>
      <c r="C31" s="82" t="s">
        <v>149</v>
      </c>
      <c r="D31" s="83">
        <v>1</v>
      </c>
      <c r="E31" s="83">
        <v>200</v>
      </c>
      <c r="F31" s="83">
        <v>40</v>
      </c>
      <c r="G31" s="82" t="s">
        <v>209</v>
      </c>
      <c r="H31" s="85">
        <v>4095.4322574555463</v>
      </c>
    </row>
    <row r="32" spans="1:8" ht="15">
      <c r="A32" s="81"/>
      <c r="B32" s="82" t="s">
        <v>157</v>
      </c>
      <c r="C32" s="82" t="s">
        <v>158</v>
      </c>
      <c r="D32" s="83">
        <v>1</v>
      </c>
      <c r="E32" s="83">
        <v>200</v>
      </c>
      <c r="F32" s="83">
        <v>40</v>
      </c>
      <c r="G32" s="82" t="s">
        <v>209</v>
      </c>
      <c r="H32" s="85">
        <v>4244.164651821743</v>
      </c>
    </row>
    <row r="33" spans="1:8" ht="15">
      <c r="A33" s="81"/>
      <c r="B33" s="82" t="s">
        <v>157</v>
      </c>
      <c r="C33" s="82" t="s">
        <v>178</v>
      </c>
      <c r="D33" s="83">
        <v>1</v>
      </c>
      <c r="E33" s="83">
        <v>200</v>
      </c>
      <c r="F33" s="83">
        <v>40</v>
      </c>
      <c r="G33" s="82" t="s">
        <v>211</v>
      </c>
      <c r="H33" s="85">
        <v>4142.103850133102</v>
      </c>
    </row>
    <row r="34" spans="1:8" ht="15">
      <c r="A34" s="81"/>
      <c r="B34" s="82" t="s">
        <v>157</v>
      </c>
      <c r="C34" s="82" t="s">
        <v>152</v>
      </c>
      <c r="D34" s="83">
        <v>1</v>
      </c>
      <c r="E34" s="83">
        <v>200</v>
      </c>
      <c r="F34" s="83">
        <v>40</v>
      </c>
      <c r="G34" s="82" t="s">
        <v>212</v>
      </c>
      <c r="H34" s="85">
        <v>4069.651975765405</v>
      </c>
    </row>
    <row r="35" spans="1:8" ht="15">
      <c r="A35" s="81"/>
      <c r="B35" s="82" t="s">
        <v>157</v>
      </c>
      <c r="C35" s="82" t="s">
        <v>151</v>
      </c>
      <c r="D35" s="83">
        <v>2</v>
      </c>
      <c r="E35" s="83">
        <v>200</v>
      </c>
      <c r="F35" s="83">
        <v>40</v>
      </c>
      <c r="G35" s="82" t="s">
        <v>209</v>
      </c>
      <c r="H35" s="85">
        <v>8173.894309952815</v>
      </c>
    </row>
    <row r="36" spans="1:8" ht="15">
      <c r="A36" s="81"/>
      <c r="B36" s="82" t="s">
        <v>157</v>
      </c>
      <c r="C36" s="82" t="s">
        <v>179</v>
      </c>
      <c r="D36" s="83">
        <v>1</v>
      </c>
      <c r="E36" s="83">
        <v>200</v>
      </c>
      <c r="F36" s="83">
        <v>40</v>
      </c>
      <c r="G36" s="82" t="s">
        <v>209</v>
      </c>
      <c r="H36" s="85">
        <v>4091.961399990652</v>
      </c>
    </row>
    <row r="37" spans="1:8" ht="15">
      <c r="A37" s="81"/>
      <c r="B37" s="82" t="s">
        <v>157</v>
      </c>
      <c r="C37" s="82" t="s">
        <v>180</v>
      </c>
      <c r="D37" s="83">
        <v>2</v>
      </c>
      <c r="E37" s="83">
        <v>200</v>
      </c>
      <c r="F37" s="83">
        <v>40</v>
      </c>
      <c r="G37" s="82" t="s">
        <v>209</v>
      </c>
      <c r="H37" s="85">
        <v>8595.090891149397</v>
      </c>
    </row>
    <row r="38" spans="1:8" ht="15">
      <c r="A38" s="81"/>
      <c r="B38" s="82" t="s">
        <v>157</v>
      </c>
      <c r="C38" s="82" t="s">
        <v>181</v>
      </c>
      <c r="D38" s="83">
        <v>2</v>
      </c>
      <c r="E38" s="83">
        <v>200</v>
      </c>
      <c r="F38" s="83">
        <v>40</v>
      </c>
      <c r="G38" s="82" t="s">
        <v>209</v>
      </c>
      <c r="H38" s="85">
        <v>8183.92</v>
      </c>
    </row>
    <row r="39" spans="1:8" ht="15">
      <c r="A39" s="81"/>
      <c r="B39" s="82" t="s">
        <v>157</v>
      </c>
      <c r="C39" s="82" t="s">
        <v>182</v>
      </c>
      <c r="D39" s="83">
        <v>1</v>
      </c>
      <c r="E39" s="83">
        <v>200</v>
      </c>
      <c r="F39" s="83">
        <v>40</v>
      </c>
      <c r="G39" s="82" t="s">
        <v>211</v>
      </c>
      <c r="H39" s="85">
        <v>4091.961399990652</v>
      </c>
    </row>
    <row r="40" spans="1:8" ht="15">
      <c r="A40" s="81"/>
      <c r="B40" s="82" t="s">
        <v>157</v>
      </c>
      <c r="C40" s="82" t="s">
        <v>183</v>
      </c>
      <c r="D40" s="83">
        <v>1</v>
      </c>
      <c r="E40" s="83">
        <v>200</v>
      </c>
      <c r="F40" s="83">
        <v>40</v>
      </c>
      <c r="G40" s="82" t="s">
        <v>209</v>
      </c>
      <c r="H40" s="85">
        <v>4157.404088441462</v>
      </c>
    </row>
    <row r="41" spans="1:8" ht="15">
      <c r="A41" s="81"/>
      <c r="B41" s="82" t="s">
        <v>157</v>
      </c>
      <c r="C41" s="82" t="s">
        <v>184</v>
      </c>
      <c r="D41" s="83">
        <v>2</v>
      </c>
      <c r="E41" s="83">
        <v>200</v>
      </c>
      <c r="F41" s="83">
        <v>40</v>
      </c>
      <c r="G41" s="82" t="s">
        <v>209</v>
      </c>
      <c r="H41" s="85">
        <v>8625.176361234866</v>
      </c>
    </row>
    <row r="42" spans="1:8" ht="15">
      <c r="A42" s="81"/>
      <c r="B42" s="82" t="s">
        <v>157</v>
      </c>
      <c r="C42" s="82" t="s">
        <v>185</v>
      </c>
      <c r="D42" s="83">
        <v>1</v>
      </c>
      <c r="E42" s="83">
        <v>200</v>
      </c>
      <c r="F42" s="83">
        <v>40</v>
      </c>
      <c r="G42" s="82" t="s">
        <v>209</v>
      </c>
      <c r="H42" s="85">
        <v>4137.089605118857</v>
      </c>
    </row>
    <row r="43" spans="1:8" ht="15.75" thickBot="1">
      <c r="A43" s="81"/>
      <c r="B43" s="82" t="s">
        <v>157</v>
      </c>
      <c r="C43" s="82" t="s">
        <v>10</v>
      </c>
      <c r="D43" s="83">
        <v>9</v>
      </c>
      <c r="E43" s="83">
        <v>200</v>
      </c>
      <c r="F43" s="83">
        <v>40</v>
      </c>
      <c r="G43" s="82" t="s">
        <v>209</v>
      </c>
      <c r="H43" s="85">
        <v>37179.903859973</v>
      </c>
    </row>
    <row r="44" spans="1:8" ht="15.75" thickBot="1">
      <c r="A44" s="95" t="s">
        <v>216</v>
      </c>
      <c r="B44" s="87"/>
      <c r="C44" s="90"/>
      <c r="D44" s="90"/>
      <c r="E44" s="90"/>
      <c r="F44" s="90"/>
      <c r="G44" s="90"/>
      <c r="H44" s="96">
        <f>SUM(H22:H43)</f>
        <v>145185.28477877926</v>
      </c>
    </row>
    <row r="45" spans="1:8" ht="15.75" thickBot="1">
      <c r="A45" s="97"/>
      <c r="B45" s="98"/>
      <c r="C45" s="98"/>
      <c r="D45" s="99"/>
      <c r="E45" s="99"/>
      <c r="F45" s="99"/>
      <c r="G45" s="98"/>
      <c r="H45" s="100"/>
    </row>
    <row r="46" spans="1:8" ht="21.75" customHeight="1">
      <c r="A46" s="86" t="s">
        <v>217</v>
      </c>
      <c r="B46" s="88"/>
      <c r="C46" s="101"/>
      <c r="D46" s="102"/>
      <c r="E46" s="102"/>
      <c r="F46" s="102"/>
      <c r="G46" s="101"/>
      <c r="H46" s="103"/>
    </row>
    <row r="47" spans="1:8" ht="15.75" thickBot="1">
      <c r="A47" s="104"/>
      <c r="B47" s="105" t="s">
        <v>205</v>
      </c>
      <c r="C47" s="105" t="s">
        <v>10</v>
      </c>
      <c r="D47" s="106">
        <v>2</v>
      </c>
      <c r="E47" s="106">
        <v>150</v>
      </c>
      <c r="F47" s="106">
        <v>30</v>
      </c>
      <c r="G47" s="105" t="s">
        <v>209</v>
      </c>
      <c r="H47" s="107">
        <v>5580.95</v>
      </c>
    </row>
    <row r="48" spans="1:8" ht="15.75" thickBot="1">
      <c r="A48" s="95" t="s">
        <v>218</v>
      </c>
      <c r="B48" s="87"/>
      <c r="C48" s="90"/>
      <c r="D48" s="90"/>
      <c r="E48" s="90"/>
      <c r="F48" s="90"/>
      <c r="G48" s="90"/>
      <c r="H48" s="96">
        <f>SUM(H47)</f>
        <v>5580.95</v>
      </c>
    </row>
    <row r="49" spans="1:9" ht="15">
      <c r="A49" s="72"/>
      <c r="C49" s="70"/>
      <c r="D49" s="70"/>
      <c r="E49" s="93"/>
      <c r="F49" s="94"/>
      <c r="G49" s="93"/>
      <c r="H49" s="70"/>
      <c r="I49" s="73"/>
    </row>
    <row r="50" spans="1:9" ht="14.25" customHeight="1">
      <c r="A50" s="72"/>
      <c r="B50" s="108" t="s">
        <v>219</v>
      </c>
      <c r="C50" s="109">
        <f>H48+H44</f>
        <v>150766.23477877927</v>
      </c>
      <c r="D50" s="70"/>
      <c r="H50" s="70"/>
      <c r="I50" s="73"/>
    </row>
    <row r="51" spans="1:9" ht="14.25" customHeight="1">
      <c r="A51" s="72"/>
      <c r="B51" s="110" t="s">
        <v>170</v>
      </c>
      <c r="C51" s="108"/>
      <c r="E51"/>
      <c r="F51" s="73"/>
      <c r="G51"/>
      <c r="H51"/>
      <c r="I51" s="73"/>
    </row>
    <row r="52" spans="1:9" ht="14.25" customHeight="1">
      <c r="A52" s="72"/>
      <c r="B52" s="110" t="s">
        <v>207</v>
      </c>
      <c r="C52" s="108"/>
      <c r="E52"/>
      <c r="F52" s="73"/>
      <c r="G52"/>
      <c r="H52"/>
      <c r="I52" s="73"/>
    </row>
    <row r="53" spans="1:9" ht="14.25" customHeight="1">
      <c r="A53" s="72"/>
      <c r="B53" s="110" t="s">
        <v>171</v>
      </c>
      <c r="C53" s="108"/>
      <c r="E53"/>
      <c r="F53" s="73"/>
      <c r="G53"/>
      <c r="H53"/>
      <c r="I53" s="73"/>
    </row>
    <row r="54" spans="1:9" ht="15">
      <c r="A54" s="72"/>
      <c r="E54"/>
      <c r="F54" s="73"/>
      <c r="G54"/>
      <c r="H54"/>
      <c r="I54" s="73"/>
    </row>
    <row r="55" spans="1:9" ht="15">
      <c r="A55" s="72"/>
      <c r="E55"/>
      <c r="F55" s="73"/>
      <c r="G55"/>
      <c r="H55"/>
      <c r="I55" s="73"/>
    </row>
    <row r="56" spans="1:9" ht="15">
      <c r="A56" s="72"/>
      <c r="B56" s="76"/>
      <c r="D56" t="s">
        <v>213</v>
      </c>
      <c r="E56"/>
      <c r="F56" s="73"/>
      <c r="G56"/>
      <c r="H56"/>
      <c r="I56" s="73"/>
    </row>
    <row r="57" spans="1:4" ht="15">
      <c r="A57" s="72"/>
      <c r="D57" t="s">
        <v>214</v>
      </c>
    </row>
    <row r="58" ht="15" hidden="1">
      <c r="F58" s="70" t="s">
        <v>172</v>
      </c>
    </row>
    <row r="59" ht="15" hidden="1">
      <c r="F59" s="70" t="s">
        <v>156</v>
      </c>
    </row>
  </sheetData>
  <sheetProtection/>
  <printOptions horizontalCentered="1"/>
  <pageMargins left="0.74" right="0.25" top="0.59" bottom="0.45" header="0.31496062992125984" footer="0.31496062992125984"/>
  <pageSetup horizontalDpi="600" verticalDpi="600" orientation="portrait" paperSize="9" scale="80" r:id="rId3"/>
  <headerFooter>
    <oddHeader xml:space="preserve">&amp;CExpediente 474.1950.16.5&amp;RPágina &amp;P+89  </oddHeader>
    <oddFooter>&amp;R&amp;8&amp;P/&amp;N</oddFooter>
  </headerFooter>
  <legacyDrawing r:id="rId2"/>
  <oleObjects>
    <oleObject progId="Word.Document.12" shapeId="135709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/>
  <dimension ref="A1:I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7109375" style="0" bestFit="1" customWidth="1"/>
    <col min="2" max="2" width="18.140625" style="0" bestFit="1" customWidth="1"/>
    <col min="3" max="3" width="25.57421875" style="0" bestFit="1" customWidth="1"/>
    <col min="5" max="6" width="11.57421875" style="0" bestFit="1" customWidth="1"/>
    <col min="7" max="7" width="22.28125" style="0" bestFit="1" customWidth="1"/>
    <col min="8" max="8" width="12.00390625" style="0" bestFit="1" customWidth="1"/>
    <col min="9" max="9" width="4.7109375" style="0" bestFit="1" customWidth="1"/>
  </cols>
  <sheetData>
    <row r="1" spans="1:9" ht="14.25">
      <c r="A1" s="74" t="s">
        <v>164</v>
      </c>
      <c r="B1" s="74" t="s">
        <v>153</v>
      </c>
      <c r="C1" s="74" t="s">
        <v>154</v>
      </c>
      <c r="D1" s="74" t="s">
        <v>168</v>
      </c>
      <c r="E1" s="75" t="s">
        <v>165</v>
      </c>
      <c r="F1" s="74" t="s">
        <v>155</v>
      </c>
      <c r="G1" s="74" t="s">
        <v>169</v>
      </c>
      <c r="H1" s="74" t="s">
        <v>166</v>
      </c>
      <c r="I1" s="75" t="s">
        <v>167</v>
      </c>
    </row>
    <row r="2" spans="1:9" ht="14.25">
      <c r="A2" s="72" t="s">
        <v>186</v>
      </c>
      <c r="B2" t="e">
        <f>#REF!</f>
        <v>#REF!</v>
      </c>
      <c r="C2" t="e">
        <f>#REF!</f>
        <v>#REF!</v>
      </c>
      <c r="D2" t="e">
        <f>#REF!</f>
        <v>#REF!</v>
      </c>
      <c r="E2" t="e">
        <f>D2/5</f>
        <v>#REF!</v>
      </c>
      <c r="F2" t="e">
        <f>#REF!</f>
        <v>#REF!</v>
      </c>
      <c r="G2" t="e">
        <f>#REF!</f>
        <v>#REF!</v>
      </c>
      <c r="H2" s="77" t="e">
        <f>#REF!</f>
        <v>#REF!</v>
      </c>
      <c r="I2" t="e">
        <f>#REF!</f>
        <v>#REF!</v>
      </c>
    </row>
    <row r="3" spans="1:9" ht="14.25">
      <c r="A3" s="72" t="s">
        <v>187</v>
      </c>
      <c r="B3" t="e">
        <f>#REF!</f>
        <v>#REF!</v>
      </c>
      <c r="C3" t="e">
        <f>#REF!</f>
        <v>#REF!</v>
      </c>
      <c r="D3" t="e">
        <f>#REF!</f>
        <v>#REF!</v>
      </c>
      <c r="E3" t="e">
        <f aca="true" t="shared" si="0" ref="E3:E24">D3/5</f>
        <v>#REF!</v>
      </c>
      <c r="F3" t="e">
        <f>#REF!</f>
        <v>#REF!</v>
      </c>
      <c r="G3" t="e">
        <f>#REF!</f>
        <v>#REF!</v>
      </c>
      <c r="H3" s="77" t="e">
        <f>#REF!</f>
        <v>#REF!</v>
      </c>
      <c r="I3" t="e">
        <f>#REF!</f>
        <v>#REF!</v>
      </c>
    </row>
    <row r="4" spans="1:9" ht="14.25">
      <c r="A4" s="72" t="s">
        <v>188</v>
      </c>
      <c r="B4" t="e">
        <f>#REF!</f>
        <v>#REF!</v>
      </c>
      <c r="C4" t="e">
        <f>#REF!</f>
        <v>#REF!</v>
      </c>
      <c r="D4" t="e">
        <f>#REF!</f>
        <v>#REF!</v>
      </c>
      <c r="E4" t="e">
        <f t="shared" si="0"/>
        <v>#REF!</v>
      </c>
      <c r="F4" t="e">
        <f>#REF!</f>
        <v>#REF!</v>
      </c>
      <c r="G4" t="e">
        <f>#REF!</f>
        <v>#REF!</v>
      </c>
      <c r="H4" s="77" t="e">
        <f>#REF!</f>
        <v>#REF!</v>
      </c>
      <c r="I4" t="e">
        <f>#REF!</f>
        <v>#REF!</v>
      </c>
    </row>
    <row r="5" spans="1:9" ht="14.25">
      <c r="A5" s="72" t="s">
        <v>189</v>
      </c>
      <c r="B5" t="e">
        <f>#REF!</f>
        <v>#REF!</v>
      </c>
      <c r="C5" t="e">
        <f>#REF!</f>
        <v>#REF!</v>
      </c>
      <c r="D5" t="e">
        <f>#REF!</f>
        <v>#REF!</v>
      </c>
      <c r="E5" t="e">
        <f t="shared" si="0"/>
        <v>#REF!</v>
      </c>
      <c r="F5" t="e">
        <f>#REF!</f>
        <v>#REF!</v>
      </c>
      <c r="G5" t="e">
        <f>#REF!</f>
        <v>#REF!</v>
      </c>
      <c r="H5" s="77" t="e">
        <f>#REF!</f>
        <v>#REF!</v>
      </c>
      <c r="I5" t="e">
        <f>#REF!</f>
        <v>#REF!</v>
      </c>
    </row>
    <row r="6" spans="1:9" ht="14.25">
      <c r="A6" s="72" t="s">
        <v>190</v>
      </c>
      <c r="B6" t="e">
        <f>#REF!</f>
        <v>#REF!</v>
      </c>
      <c r="C6" t="e">
        <f>#REF!</f>
        <v>#REF!</v>
      </c>
      <c r="D6" t="e">
        <f>#REF!</f>
        <v>#REF!</v>
      </c>
      <c r="E6" t="e">
        <f t="shared" si="0"/>
        <v>#REF!</v>
      </c>
      <c r="F6" t="e">
        <f>#REF!</f>
        <v>#REF!</v>
      </c>
      <c r="G6" t="e">
        <f>#REF!</f>
        <v>#REF!</v>
      </c>
      <c r="H6" s="77" t="e">
        <f>#REF!</f>
        <v>#REF!</v>
      </c>
      <c r="I6" t="e">
        <f>#REF!</f>
        <v>#REF!</v>
      </c>
    </row>
    <row r="7" spans="1:9" ht="14.25">
      <c r="A7" s="72" t="s">
        <v>191</v>
      </c>
      <c r="B7" t="e">
        <f>#REF!</f>
        <v>#REF!</v>
      </c>
      <c r="C7" t="e">
        <f>#REF!</f>
        <v>#REF!</v>
      </c>
      <c r="D7" t="e">
        <f>#REF!</f>
        <v>#REF!</v>
      </c>
      <c r="E7" t="e">
        <f t="shared" si="0"/>
        <v>#REF!</v>
      </c>
      <c r="F7" t="e">
        <f>#REF!</f>
        <v>#REF!</v>
      </c>
      <c r="G7" t="e">
        <f>#REF!</f>
        <v>#REF!</v>
      </c>
      <c r="H7" s="77" t="e">
        <f>#REF!</f>
        <v>#REF!</v>
      </c>
      <c r="I7" t="e">
        <f>#REF!</f>
        <v>#REF!</v>
      </c>
    </row>
    <row r="8" spans="1:9" ht="14.25">
      <c r="A8" s="72" t="s">
        <v>192</v>
      </c>
      <c r="B8" t="e">
        <f>#REF!</f>
        <v>#REF!</v>
      </c>
      <c r="C8" t="e">
        <f>#REF!</f>
        <v>#REF!</v>
      </c>
      <c r="D8" t="e">
        <f>#REF!</f>
        <v>#REF!</v>
      </c>
      <c r="E8" t="e">
        <f t="shared" si="0"/>
        <v>#REF!</v>
      </c>
      <c r="F8" t="e">
        <f>#REF!</f>
        <v>#REF!</v>
      </c>
      <c r="G8" t="e">
        <f>#REF!</f>
        <v>#REF!</v>
      </c>
      <c r="H8" s="77" t="e">
        <f>#REF!</f>
        <v>#REF!</v>
      </c>
      <c r="I8" t="e">
        <f>#REF!</f>
        <v>#REF!</v>
      </c>
    </row>
    <row r="9" spans="1:9" ht="14.25">
      <c r="A9" s="72" t="s">
        <v>193</v>
      </c>
      <c r="B9" t="e">
        <f>#REF!</f>
        <v>#REF!</v>
      </c>
      <c r="C9" t="e">
        <f>#REF!</f>
        <v>#REF!</v>
      </c>
      <c r="D9" t="e">
        <f>#REF!</f>
        <v>#REF!</v>
      </c>
      <c r="E9" t="e">
        <f t="shared" si="0"/>
        <v>#REF!</v>
      </c>
      <c r="F9" t="e">
        <f>#REF!</f>
        <v>#REF!</v>
      </c>
      <c r="G9" t="e">
        <f>#REF!</f>
        <v>#REF!</v>
      </c>
      <c r="H9" s="77" t="e">
        <f>#REF!</f>
        <v>#REF!</v>
      </c>
      <c r="I9" t="e">
        <f>#REF!</f>
        <v>#REF!</v>
      </c>
    </row>
    <row r="10" spans="1:9" ht="14.25">
      <c r="A10" s="72" t="s">
        <v>194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 t="shared" si="0"/>
        <v>#REF!</v>
      </c>
      <c r="F10" t="e">
        <f>#REF!</f>
        <v>#REF!</v>
      </c>
      <c r="G10" t="e">
        <f>#REF!</f>
        <v>#REF!</v>
      </c>
      <c r="H10" s="77" t="e">
        <f>#REF!</f>
        <v>#REF!</v>
      </c>
      <c r="I10" t="e">
        <f>#REF!</f>
        <v>#REF!</v>
      </c>
    </row>
    <row r="11" spans="1:9" ht="14.25">
      <c r="A11" s="72" t="s">
        <v>161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 t="shared" si="0"/>
        <v>#REF!</v>
      </c>
      <c r="F11" t="e">
        <f>#REF!</f>
        <v>#REF!</v>
      </c>
      <c r="G11" t="e">
        <f>#REF!</f>
        <v>#REF!</v>
      </c>
      <c r="H11" s="77" t="e">
        <f>#REF!</f>
        <v>#REF!</v>
      </c>
      <c r="I11" t="e">
        <f>#REF!</f>
        <v>#REF!</v>
      </c>
    </row>
    <row r="12" spans="1:9" ht="14.25">
      <c r="A12" s="72" t="s">
        <v>162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 t="shared" si="0"/>
        <v>#REF!</v>
      </c>
      <c r="F12" t="e">
        <f>#REF!</f>
        <v>#REF!</v>
      </c>
      <c r="G12" t="e">
        <f>#REF!</f>
        <v>#REF!</v>
      </c>
      <c r="H12" s="77" t="e">
        <f>#REF!</f>
        <v>#REF!</v>
      </c>
      <c r="I12" t="e">
        <f>#REF!</f>
        <v>#REF!</v>
      </c>
    </row>
    <row r="13" spans="1:9" ht="14.25">
      <c r="A13" s="72" t="s">
        <v>195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 t="shared" si="0"/>
        <v>#REF!</v>
      </c>
      <c r="F13" t="e">
        <f>#REF!</f>
        <v>#REF!</v>
      </c>
      <c r="G13" t="e">
        <f>#REF!</f>
        <v>#REF!</v>
      </c>
      <c r="H13" s="77" t="e">
        <f>#REF!</f>
        <v>#REF!</v>
      </c>
      <c r="I13" t="e">
        <f>#REF!</f>
        <v>#REF!</v>
      </c>
    </row>
    <row r="14" spans="1:9" ht="14.25">
      <c r="A14" s="72" t="s">
        <v>196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 t="shared" si="0"/>
        <v>#REF!</v>
      </c>
      <c r="F14" t="e">
        <f>#REF!</f>
        <v>#REF!</v>
      </c>
      <c r="G14" t="e">
        <f>#REF!</f>
        <v>#REF!</v>
      </c>
      <c r="H14" s="77" t="e">
        <f>#REF!</f>
        <v>#REF!</v>
      </c>
      <c r="I14" t="e">
        <f>#REF!</f>
        <v>#REF!</v>
      </c>
    </row>
    <row r="15" spans="1:9" ht="14.25">
      <c r="A15" s="72" t="s">
        <v>197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 t="shared" si="0"/>
        <v>#REF!</v>
      </c>
      <c r="F15" t="e">
        <f>#REF!</f>
        <v>#REF!</v>
      </c>
      <c r="G15" t="e">
        <f>#REF!</f>
        <v>#REF!</v>
      </c>
      <c r="H15" s="77" t="e">
        <f>#REF!</f>
        <v>#REF!</v>
      </c>
      <c r="I15" t="e">
        <f>#REF!</f>
        <v>#REF!</v>
      </c>
    </row>
    <row r="16" spans="1:9" ht="14.25">
      <c r="A16" s="72" t="s">
        <v>198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 t="shared" si="0"/>
        <v>#REF!</v>
      </c>
      <c r="F16" t="e">
        <f>#REF!</f>
        <v>#REF!</v>
      </c>
      <c r="G16" t="e">
        <f>#REF!</f>
        <v>#REF!</v>
      </c>
      <c r="H16" s="77" t="e">
        <f>#REF!</f>
        <v>#REF!</v>
      </c>
      <c r="I16" t="e">
        <f>#REF!</f>
        <v>#REF!</v>
      </c>
    </row>
    <row r="17" spans="1:9" ht="14.25">
      <c r="A17" s="72" t="s">
        <v>199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 t="shared" si="0"/>
        <v>#REF!</v>
      </c>
      <c r="F17" t="e">
        <f>#REF!</f>
        <v>#REF!</v>
      </c>
      <c r="G17" t="e">
        <f>#REF!</f>
        <v>#REF!</v>
      </c>
      <c r="H17" s="77" t="e">
        <f>#REF!</f>
        <v>#REF!</v>
      </c>
      <c r="I17" t="e">
        <f>#REF!</f>
        <v>#REF!</v>
      </c>
    </row>
    <row r="18" spans="1:9" ht="14.25">
      <c r="A18" s="72" t="s">
        <v>200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 t="shared" si="0"/>
        <v>#REF!</v>
      </c>
      <c r="F18" t="e">
        <f>#REF!</f>
        <v>#REF!</v>
      </c>
      <c r="G18" t="e">
        <f>#REF!</f>
        <v>#REF!</v>
      </c>
      <c r="H18" s="77" t="e">
        <f>#REF!</f>
        <v>#REF!</v>
      </c>
      <c r="I18" t="e">
        <f>#REF!</f>
        <v>#REF!</v>
      </c>
    </row>
    <row r="19" spans="1:9" ht="14.25">
      <c r="A19" s="72" t="s">
        <v>201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 t="shared" si="0"/>
        <v>#REF!</v>
      </c>
      <c r="F19" t="e">
        <f>#REF!</f>
        <v>#REF!</v>
      </c>
      <c r="G19" t="e">
        <f>#REF!</f>
        <v>#REF!</v>
      </c>
      <c r="H19" s="77" t="e">
        <f>#REF!</f>
        <v>#REF!</v>
      </c>
      <c r="I19" t="e">
        <f>#REF!</f>
        <v>#REF!</v>
      </c>
    </row>
    <row r="20" spans="1:9" ht="14.25">
      <c r="A20" s="72" t="s">
        <v>202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 t="shared" si="0"/>
        <v>#REF!</v>
      </c>
      <c r="F20" t="e">
        <f>#REF!</f>
        <v>#REF!</v>
      </c>
      <c r="G20" t="e">
        <f>#REF!</f>
        <v>#REF!</v>
      </c>
      <c r="H20" s="77" t="e">
        <f>#REF!</f>
        <v>#REF!</v>
      </c>
      <c r="I20" t="e">
        <f>#REF!</f>
        <v>#REF!</v>
      </c>
    </row>
    <row r="21" spans="1:9" ht="14.25">
      <c r="A21" s="72" t="s">
        <v>203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 t="shared" si="0"/>
        <v>#REF!</v>
      </c>
      <c r="F21" t="e">
        <f>#REF!</f>
        <v>#REF!</v>
      </c>
      <c r="G21" t="e">
        <f>#REF!</f>
        <v>#REF!</v>
      </c>
      <c r="H21" s="77" t="e">
        <f>#REF!</f>
        <v>#REF!</v>
      </c>
      <c r="I21" t="e">
        <f>#REF!</f>
        <v>#REF!</v>
      </c>
    </row>
    <row r="22" spans="1:9" ht="14.25">
      <c r="A22" s="72" t="s">
        <v>204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 t="shared" si="0"/>
        <v>#REF!</v>
      </c>
      <c r="F22" t="e">
        <f>#REF!</f>
        <v>#REF!</v>
      </c>
      <c r="G22" t="e">
        <f>#REF!</f>
        <v>#REF!</v>
      </c>
      <c r="H22" s="77" t="e">
        <f>#REF!</f>
        <v>#REF!</v>
      </c>
      <c r="I22" t="e">
        <f>#REF!</f>
        <v>#REF!</v>
      </c>
    </row>
    <row r="23" spans="1:9" ht="14.25">
      <c r="A23" s="72" t="s">
        <v>163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 t="shared" si="0"/>
        <v>#REF!</v>
      </c>
      <c r="F23" t="e">
        <f>#REF!</f>
        <v>#REF!</v>
      </c>
      <c r="G23" t="e">
        <f>#REF!</f>
        <v>#REF!</v>
      </c>
      <c r="H23" s="77" t="e">
        <f>#REF!</f>
        <v>#REF!</v>
      </c>
      <c r="I23" t="e">
        <f>#REF!</f>
        <v>#REF!</v>
      </c>
    </row>
    <row r="24" spans="1:9" ht="14.25">
      <c r="A24" s="72" t="s">
        <v>206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 t="shared" si="0"/>
        <v>#REF!</v>
      </c>
      <c r="F24" t="e">
        <f>#REF!</f>
        <v>#REF!</v>
      </c>
      <c r="G24" t="e">
        <f>#REF!</f>
        <v>#REF!</v>
      </c>
      <c r="H24" s="77" t="e">
        <f>#REF!</f>
        <v>#REF!</v>
      </c>
      <c r="I24" t="e">
        <f>#REF!</f>
        <v>#REF!</v>
      </c>
    </row>
  </sheetData>
  <sheetProtection/>
  <hyperlinks>
    <hyperlink ref="A24" location="'TELEFONISTA_6_H_POA'!A1" display="TELEFONISTA_6_H_POA"/>
    <hyperlink ref="A23" location="'SERVENTE_LIMPEZA_POA'!A1" display="SERVENTE_LIMPEZA_POA"/>
    <hyperlink ref="A22" location="'SERV_LIMP_VACARIA'!A1" display="SERV_LIMP_VACARIA"/>
    <hyperlink ref="A21" location="'SERVENTE_LIMPEZA_TRES_PASSOS'!A1" display="SERVENTE_LIMPEZA_TRES_PASSOS"/>
    <hyperlink ref="A20" location="'SERVENTE_LIMPEZA_TAPES'!A1" display="SERVENTE_LIMPEZA_TAPES"/>
    <hyperlink ref="A19" location="'SERV_LIMP_SOLEDADE'!A1" display="SERV_LIMP_SOLEDADE"/>
    <hyperlink ref="A18" location="'SERVENTE_LIMPEZA_SAO_LUIZ_GONZ'!A1" display="SERVENTE_LIMPEZA_SAO_LUIZ_GONZ"/>
    <hyperlink ref="A17" location="'SERVENTE_LIMPEZA_SAO_FRAN_PAULA'!A1" display="SERVENTE_LIMPEZA_SAO_FRAN_PAULA"/>
    <hyperlink ref="A16" location="'SERVENTE_LIMPEZA_SAO_BORJA'!A1" display="SERVENTE_LIMPEZA_SAO_BORJA"/>
    <hyperlink ref="A15" location="'SERV_LIMP_LIVRAMENTO'!A1" display="SERV_LIMP_LIVRAMENTO"/>
    <hyperlink ref="A14" location="'SERV_LIMP_STA_CRUZ_SUL'!A1" display="SERV_LIMP_STA_CRUZ_SUL"/>
    <hyperlink ref="A13" location="'SERV_LIMP_SANANDUVA'!A1" display="SERV_LIMP_SANANDUVA"/>
    <hyperlink ref="A12" location="'SERV_LIMP_OSORIO'!A1" display="SERV_LIMP_OSORIO"/>
    <hyperlink ref="A11" location="'SERV_LIMP_GUAIBA'!A1" display="SERV_LIMP_GUAIBA"/>
    <hyperlink ref="A10" location="'SERV_LIMP_FRED_WESTP'!A1" display="SERV_LIMP_FRED_WESTP"/>
    <hyperlink ref="A9" location="'SERV_LIMP_ERECHIM'!A1" display="SERV_LIMP_ERECHIM"/>
    <hyperlink ref="A8" location="'SERV_LIMP_ENCANTADO'!A1" display="SERV_LIMP_ENCANTADO"/>
    <hyperlink ref="A7" location="'SERV_LIMP_CRUZ_ALTA'!A1" display="SERV_LIMP_CRUZ_ALTA"/>
    <hyperlink ref="A6" location="'SERV_LIMP_CAXIAS_SUL'!A1" display="SERV_LIMP_CAXIAS_SUL"/>
    <hyperlink ref="A5" location="'SERV_LIMP_CACHOEIRA_SUL'!A1" display="SERV_LIMP_CACHOEIRA_SUL"/>
    <hyperlink ref="A4" location="'SERV_LIMP_BENTO_GONCALVES'!A1" display="SERV_LIMP_BENTO_GONCALVES"/>
    <hyperlink ref="A3" location="'SERV_LIMP_BAGE'!A1" display="SERV_LIMP_BAGE"/>
    <hyperlink ref="A2" location="'SERV_LIMP_ALEGRETE'!A1" display="SERV_LIMP_ALEGRETE"/>
  </hyperlink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62"/>
  <dimension ref="A1:I59"/>
  <sheetViews>
    <sheetView zoomScalePageLayoutView="0" workbookViewId="0" topLeftCell="A1">
      <selection activeCell="J37" sqref="J37"/>
    </sheetView>
  </sheetViews>
  <sheetFormatPr defaultColWidth="9.140625" defaultRowHeight="15"/>
  <cols>
    <col min="1" max="1" width="7.7109375" style="70" customWidth="1"/>
    <col min="2" max="2" width="20.57421875" style="70" customWidth="1"/>
    <col min="3" max="3" width="25.57421875" style="0" bestFit="1" customWidth="1"/>
    <col min="4" max="4" width="6.7109375" style="0" customWidth="1"/>
    <col min="5" max="5" width="5.140625" style="70" bestFit="1" customWidth="1"/>
    <col min="6" max="6" width="8.140625" style="70" customWidth="1"/>
    <col min="7" max="7" width="22.28125" style="70" bestFit="1" customWidth="1"/>
    <col min="8" max="8" width="18.7109375" style="71" customWidth="1"/>
    <col min="9" max="9" width="4.7109375" style="70" bestFit="1" customWidth="1"/>
    <col min="10" max="10" width="9.140625" style="70" customWidth="1"/>
    <col min="11" max="13" width="22.28125" style="70" customWidth="1"/>
    <col min="14" max="16384" width="9.140625" style="70" customWidth="1"/>
  </cols>
  <sheetData>
    <row r="1" ht="15">
      <c r="A1" s="72"/>
    </row>
    <row r="2" ht="15.75">
      <c r="A2" s="72"/>
    </row>
    <row r="3" ht="15.75">
      <c r="A3" s="72"/>
    </row>
    <row r="4" ht="15.75">
      <c r="A4" s="72"/>
    </row>
    <row r="5" ht="15.75">
      <c r="A5" s="72"/>
    </row>
    <row r="6" ht="15.75">
      <c r="A6" s="72"/>
    </row>
    <row r="7" ht="15.75">
      <c r="A7" s="72"/>
    </row>
    <row r="8" ht="15.75">
      <c r="A8" s="72"/>
    </row>
    <row r="9" ht="15.75">
      <c r="A9" s="72"/>
    </row>
    <row r="10" ht="15.75">
      <c r="A10" s="72"/>
    </row>
    <row r="11" ht="15.75">
      <c r="A11" s="72"/>
    </row>
    <row r="12" ht="15.75">
      <c r="A12" s="72"/>
    </row>
    <row r="13" ht="15.75">
      <c r="A13" s="72"/>
    </row>
    <row r="14" ht="15.75">
      <c r="A14" s="72"/>
    </row>
    <row r="15" ht="15.75">
      <c r="A15" s="72"/>
    </row>
    <row r="16" ht="15.75">
      <c r="A16" s="72"/>
    </row>
    <row r="17" ht="15.75">
      <c r="A17" s="72"/>
    </row>
    <row r="18" ht="15.75">
      <c r="A18" s="72"/>
    </row>
    <row r="19" ht="15.75" thickBot="1">
      <c r="A19" s="72"/>
    </row>
    <row r="20" spans="1:8" ht="15.75" thickBot="1">
      <c r="A20" s="89"/>
      <c r="B20" s="90" t="s">
        <v>153</v>
      </c>
      <c r="C20" s="90" t="s">
        <v>154</v>
      </c>
      <c r="D20" s="91" t="s">
        <v>167</v>
      </c>
      <c r="E20" s="91" t="s">
        <v>168</v>
      </c>
      <c r="F20" s="91" t="s">
        <v>165</v>
      </c>
      <c r="G20" s="90" t="s">
        <v>169</v>
      </c>
      <c r="H20" s="92" t="s">
        <v>166</v>
      </c>
    </row>
    <row r="21" spans="1:8" ht="21" customHeight="1">
      <c r="A21" s="86" t="s">
        <v>215</v>
      </c>
      <c r="B21" s="78"/>
      <c r="C21" s="79"/>
      <c r="D21" s="79"/>
      <c r="E21" s="78"/>
      <c r="F21" s="78"/>
      <c r="G21" s="78"/>
      <c r="H21" s="80"/>
    </row>
    <row r="22" spans="1:8" ht="15">
      <c r="A22" s="81"/>
      <c r="B22" s="82" t="s">
        <v>157</v>
      </c>
      <c r="C22" s="82" t="s">
        <v>173</v>
      </c>
      <c r="D22" s="83">
        <v>1</v>
      </c>
      <c r="E22" s="84">
        <v>200</v>
      </c>
      <c r="F22" s="84">
        <v>40</v>
      </c>
      <c r="G22" s="82" t="s">
        <v>209</v>
      </c>
      <c r="H22" s="85">
        <v>4066.890174919427</v>
      </c>
    </row>
    <row r="23" spans="1:8" ht="15">
      <c r="A23" s="81"/>
      <c r="B23" s="82" t="s">
        <v>157</v>
      </c>
      <c r="C23" s="82" t="s">
        <v>174</v>
      </c>
      <c r="D23" s="83">
        <v>1</v>
      </c>
      <c r="E23" s="83">
        <v>200</v>
      </c>
      <c r="F23" s="83">
        <v>40</v>
      </c>
      <c r="G23" s="82" t="s">
        <v>209</v>
      </c>
      <c r="H23" s="85">
        <v>4187.400732935041</v>
      </c>
    </row>
    <row r="24" spans="1:8" ht="15">
      <c r="A24" s="81"/>
      <c r="B24" s="82" t="s">
        <v>157</v>
      </c>
      <c r="C24" s="82" t="s">
        <v>208</v>
      </c>
      <c r="D24" s="83">
        <v>1</v>
      </c>
      <c r="E24" s="83">
        <v>200</v>
      </c>
      <c r="F24" s="83">
        <v>40</v>
      </c>
      <c r="G24" s="82" t="s">
        <v>210</v>
      </c>
      <c r="H24" s="85">
        <v>4137.089605118857</v>
      </c>
    </row>
    <row r="25" spans="1:8" ht="15">
      <c r="A25" s="81"/>
      <c r="B25" s="82" t="s">
        <v>157</v>
      </c>
      <c r="C25" s="82" t="s">
        <v>175</v>
      </c>
      <c r="D25" s="83">
        <v>1</v>
      </c>
      <c r="E25" s="83">
        <v>200</v>
      </c>
      <c r="F25" s="83">
        <v>40</v>
      </c>
      <c r="G25" s="82" t="s">
        <v>209</v>
      </c>
      <c r="H25" s="85">
        <v>4137.089605118857</v>
      </c>
    </row>
    <row r="26" spans="1:8" ht="15">
      <c r="A26" s="81"/>
      <c r="B26" s="82" t="s">
        <v>157</v>
      </c>
      <c r="C26" s="82" t="s">
        <v>150</v>
      </c>
      <c r="D26" s="83">
        <v>1</v>
      </c>
      <c r="E26" s="83">
        <v>200</v>
      </c>
      <c r="F26" s="83">
        <v>40</v>
      </c>
      <c r="G26" s="82" t="s">
        <v>210</v>
      </c>
      <c r="H26" s="85">
        <v>4139.130983852216</v>
      </c>
    </row>
    <row r="27" spans="1:8" ht="15">
      <c r="A27" s="81"/>
      <c r="B27" s="82" t="s">
        <v>157</v>
      </c>
      <c r="C27" s="82" t="s">
        <v>176</v>
      </c>
      <c r="D27" s="83">
        <v>2</v>
      </c>
      <c r="E27" s="83">
        <v>200</v>
      </c>
      <c r="F27" s="83">
        <v>40</v>
      </c>
      <c r="G27" s="82" t="s">
        <v>209</v>
      </c>
      <c r="H27" s="85">
        <v>8183.922799981304</v>
      </c>
    </row>
    <row r="28" spans="1:8" ht="15">
      <c r="A28" s="81"/>
      <c r="B28" s="82" t="s">
        <v>157</v>
      </c>
      <c r="C28" s="82" t="s">
        <v>177</v>
      </c>
      <c r="D28" s="83">
        <v>1</v>
      </c>
      <c r="E28" s="83">
        <v>200</v>
      </c>
      <c r="F28" s="83">
        <v>40</v>
      </c>
      <c r="G28" s="82" t="s">
        <v>209</v>
      </c>
      <c r="H28" s="85">
        <v>4143.565018121017</v>
      </c>
    </row>
    <row r="29" spans="1:8" ht="15">
      <c r="A29" s="81"/>
      <c r="B29" s="82" t="s">
        <v>157</v>
      </c>
      <c r="C29" s="82" t="s">
        <v>159</v>
      </c>
      <c r="D29" s="83">
        <v>1</v>
      </c>
      <c r="E29" s="83">
        <v>200</v>
      </c>
      <c r="F29" s="83">
        <v>40</v>
      </c>
      <c r="G29" s="82" t="s">
        <v>211</v>
      </c>
      <c r="H29" s="85">
        <v>4257.431485460737</v>
      </c>
    </row>
    <row r="30" spans="1:8" ht="15">
      <c r="A30" s="81"/>
      <c r="B30" s="82" t="s">
        <v>157</v>
      </c>
      <c r="C30" s="82" t="s">
        <v>160</v>
      </c>
      <c r="D30" s="83">
        <v>1</v>
      </c>
      <c r="E30" s="83">
        <v>200</v>
      </c>
      <c r="F30" s="83">
        <v>40</v>
      </c>
      <c r="G30" s="82" t="s">
        <v>211</v>
      </c>
      <c r="H30" s="85">
        <v>4145.009722244278</v>
      </c>
    </row>
    <row r="31" spans="1:8" ht="15">
      <c r="A31" s="81"/>
      <c r="B31" s="82" t="s">
        <v>157</v>
      </c>
      <c r="C31" s="82" t="s">
        <v>149</v>
      </c>
      <c r="D31" s="83">
        <v>1</v>
      </c>
      <c r="E31" s="83">
        <v>200</v>
      </c>
      <c r="F31" s="83">
        <v>40</v>
      </c>
      <c r="G31" s="82" t="s">
        <v>209</v>
      </c>
      <c r="H31" s="85">
        <v>4095.4322574555463</v>
      </c>
    </row>
    <row r="32" spans="1:8" ht="15">
      <c r="A32" s="81"/>
      <c r="B32" s="82" t="s">
        <v>157</v>
      </c>
      <c r="C32" s="82" t="s">
        <v>158</v>
      </c>
      <c r="D32" s="83">
        <v>1</v>
      </c>
      <c r="E32" s="83">
        <v>200</v>
      </c>
      <c r="F32" s="83">
        <v>40</v>
      </c>
      <c r="G32" s="82" t="s">
        <v>209</v>
      </c>
      <c r="H32" s="85">
        <v>4244.164651821743</v>
      </c>
    </row>
    <row r="33" spans="1:8" ht="15">
      <c r="A33" s="81"/>
      <c r="B33" s="82" t="s">
        <v>157</v>
      </c>
      <c r="C33" s="82" t="s">
        <v>178</v>
      </c>
      <c r="D33" s="83">
        <v>1</v>
      </c>
      <c r="E33" s="83">
        <v>200</v>
      </c>
      <c r="F33" s="83">
        <v>40</v>
      </c>
      <c r="G33" s="82" t="s">
        <v>211</v>
      </c>
      <c r="H33" s="85">
        <v>4142.103850133102</v>
      </c>
    </row>
    <row r="34" spans="1:8" ht="15">
      <c r="A34" s="81"/>
      <c r="B34" s="82" t="s">
        <v>157</v>
      </c>
      <c r="C34" s="82" t="s">
        <v>152</v>
      </c>
      <c r="D34" s="83">
        <v>1</v>
      </c>
      <c r="E34" s="83">
        <v>200</v>
      </c>
      <c r="F34" s="83">
        <v>40</v>
      </c>
      <c r="G34" s="82" t="s">
        <v>212</v>
      </c>
      <c r="H34" s="85">
        <v>4069.651975765405</v>
      </c>
    </row>
    <row r="35" spans="1:8" ht="15">
      <c r="A35" s="81"/>
      <c r="B35" s="82" t="s">
        <v>157</v>
      </c>
      <c r="C35" s="82" t="s">
        <v>151</v>
      </c>
      <c r="D35" s="83">
        <v>2</v>
      </c>
      <c r="E35" s="83">
        <v>200</v>
      </c>
      <c r="F35" s="83">
        <v>40</v>
      </c>
      <c r="G35" s="82" t="s">
        <v>209</v>
      </c>
      <c r="H35" s="85">
        <v>8173.894309952815</v>
      </c>
    </row>
    <row r="36" spans="1:8" ht="15">
      <c r="A36" s="81"/>
      <c r="B36" s="82" t="s">
        <v>157</v>
      </c>
      <c r="C36" s="82" t="s">
        <v>179</v>
      </c>
      <c r="D36" s="83">
        <v>1</v>
      </c>
      <c r="E36" s="83">
        <v>200</v>
      </c>
      <c r="F36" s="83">
        <v>40</v>
      </c>
      <c r="G36" s="82" t="s">
        <v>209</v>
      </c>
      <c r="H36" s="85">
        <v>4091.961399990652</v>
      </c>
    </row>
    <row r="37" spans="1:8" ht="15">
      <c r="A37" s="81"/>
      <c r="B37" s="82" t="s">
        <v>157</v>
      </c>
      <c r="C37" s="82" t="s">
        <v>180</v>
      </c>
      <c r="D37" s="83">
        <v>2</v>
      </c>
      <c r="E37" s="83">
        <v>200</v>
      </c>
      <c r="F37" s="83">
        <v>40</v>
      </c>
      <c r="G37" s="82" t="s">
        <v>209</v>
      </c>
      <c r="H37" s="85">
        <v>8595.090891149397</v>
      </c>
    </row>
    <row r="38" spans="1:8" ht="15">
      <c r="A38" s="81"/>
      <c r="B38" s="82" t="s">
        <v>157</v>
      </c>
      <c r="C38" s="82" t="s">
        <v>181</v>
      </c>
      <c r="D38" s="83">
        <v>2</v>
      </c>
      <c r="E38" s="83">
        <v>200</v>
      </c>
      <c r="F38" s="83">
        <v>40</v>
      </c>
      <c r="G38" s="82" t="s">
        <v>209</v>
      </c>
      <c r="H38" s="85">
        <v>8183.92</v>
      </c>
    </row>
    <row r="39" spans="1:8" ht="15">
      <c r="A39" s="81"/>
      <c r="B39" s="82" t="s">
        <v>157</v>
      </c>
      <c r="C39" s="82" t="s">
        <v>182</v>
      </c>
      <c r="D39" s="83">
        <v>1</v>
      </c>
      <c r="E39" s="83">
        <v>200</v>
      </c>
      <c r="F39" s="83">
        <v>40</v>
      </c>
      <c r="G39" s="82" t="s">
        <v>211</v>
      </c>
      <c r="H39" s="85">
        <v>4091.961399990652</v>
      </c>
    </row>
    <row r="40" spans="1:8" ht="15">
      <c r="A40" s="81"/>
      <c r="B40" s="82" t="s">
        <v>157</v>
      </c>
      <c r="C40" s="82" t="s">
        <v>183</v>
      </c>
      <c r="D40" s="83">
        <v>1</v>
      </c>
      <c r="E40" s="83">
        <v>200</v>
      </c>
      <c r="F40" s="83">
        <v>40</v>
      </c>
      <c r="G40" s="82" t="s">
        <v>209</v>
      </c>
      <c r="H40" s="85">
        <v>4157.404088441462</v>
      </c>
    </row>
    <row r="41" spans="1:8" ht="15">
      <c r="A41" s="81"/>
      <c r="B41" s="82" t="s">
        <v>157</v>
      </c>
      <c r="C41" s="82" t="s">
        <v>184</v>
      </c>
      <c r="D41" s="83">
        <v>2</v>
      </c>
      <c r="E41" s="83">
        <v>200</v>
      </c>
      <c r="F41" s="83">
        <v>40</v>
      </c>
      <c r="G41" s="82" t="s">
        <v>209</v>
      </c>
      <c r="H41" s="85">
        <v>8625.176361234866</v>
      </c>
    </row>
    <row r="42" spans="1:8" ht="15">
      <c r="A42" s="81"/>
      <c r="B42" s="82" t="s">
        <v>157</v>
      </c>
      <c r="C42" s="82" t="s">
        <v>185</v>
      </c>
      <c r="D42" s="83">
        <v>1</v>
      </c>
      <c r="E42" s="83">
        <v>200</v>
      </c>
      <c r="F42" s="83">
        <v>40</v>
      </c>
      <c r="G42" s="82" t="s">
        <v>209</v>
      </c>
      <c r="H42" s="85">
        <v>4137.089605118857</v>
      </c>
    </row>
    <row r="43" spans="1:8" ht="15.75" thickBot="1">
      <c r="A43" s="81"/>
      <c r="B43" s="82" t="s">
        <v>157</v>
      </c>
      <c r="C43" s="82" t="s">
        <v>10</v>
      </c>
      <c r="D43" s="83">
        <v>9</v>
      </c>
      <c r="E43" s="83">
        <v>200</v>
      </c>
      <c r="F43" s="83">
        <v>40</v>
      </c>
      <c r="G43" s="82" t="s">
        <v>209</v>
      </c>
      <c r="H43" s="85">
        <v>37179.903859973</v>
      </c>
    </row>
    <row r="44" spans="1:8" ht="15.75" thickBot="1">
      <c r="A44" s="95" t="s">
        <v>216</v>
      </c>
      <c r="B44" s="87"/>
      <c r="C44" s="90"/>
      <c r="D44" s="90"/>
      <c r="E44" s="90"/>
      <c r="F44" s="90"/>
      <c r="G44" s="90"/>
      <c r="H44" s="96">
        <f>SUM(H22:H43)</f>
        <v>145185.28477877926</v>
      </c>
    </row>
    <row r="45" spans="1:8" ht="15.75" thickBot="1">
      <c r="A45" s="97"/>
      <c r="B45" s="98"/>
      <c r="C45" s="98"/>
      <c r="D45" s="99"/>
      <c r="E45" s="99"/>
      <c r="F45" s="99"/>
      <c r="G45" s="98"/>
      <c r="H45" s="100"/>
    </row>
    <row r="46" spans="1:8" ht="21.75" customHeight="1">
      <c r="A46" s="86" t="s">
        <v>217</v>
      </c>
      <c r="B46" s="88"/>
      <c r="C46" s="101"/>
      <c r="D46" s="102"/>
      <c r="E46" s="102"/>
      <c r="F46" s="102"/>
      <c r="G46" s="101"/>
      <c r="H46" s="103"/>
    </row>
    <row r="47" spans="1:8" ht="15.75" thickBot="1">
      <c r="A47" s="104"/>
      <c r="B47" s="105" t="s">
        <v>205</v>
      </c>
      <c r="C47" s="105" t="s">
        <v>10</v>
      </c>
      <c r="D47" s="106">
        <v>2</v>
      </c>
      <c r="E47" s="106">
        <v>150</v>
      </c>
      <c r="F47" s="106">
        <v>30</v>
      </c>
      <c r="G47" s="121" t="s">
        <v>209</v>
      </c>
      <c r="H47" s="107">
        <v>5580.95</v>
      </c>
    </row>
    <row r="48" spans="1:8" ht="15.75" thickBot="1">
      <c r="A48" s="95" t="s">
        <v>218</v>
      </c>
      <c r="B48" s="87"/>
      <c r="C48" s="90"/>
      <c r="D48" s="90"/>
      <c r="E48" s="90"/>
      <c r="F48" s="90"/>
      <c r="G48" s="90"/>
      <c r="H48" s="96">
        <f>SUM(H47)</f>
        <v>5580.95</v>
      </c>
    </row>
    <row r="49" spans="1:9" ht="15">
      <c r="A49" s="72"/>
      <c r="C49" s="70"/>
      <c r="D49" s="70"/>
      <c r="E49" s="93"/>
      <c r="F49" s="94"/>
      <c r="G49" s="93"/>
      <c r="H49" s="70"/>
      <c r="I49" s="73"/>
    </row>
    <row r="50" spans="1:9" ht="14.25" customHeight="1">
      <c r="A50" s="72"/>
      <c r="B50" s="108" t="s">
        <v>219</v>
      </c>
      <c r="C50" s="109">
        <f>H48+H44</f>
        <v>150766.23477877927</v>
      </c>
      <c r="D50" s="70"/>
      <c r="H50" s="70"/>
      <c r="I50" s="73"/>
    </row>
    <row r="51" spans="1:9" ht="14.25" customHeight="1">
      <c r="A51" s="72"/>
      <c r="B51" s="110" t="s">
        <v>170</v>
      </c>
      <c r="C51" s="108"/>
      <c r="E51"/>
      <c r="F51" s="73"/>
      <c r="G51"/>
      <c r="H51"/>
      <c r="I51" s="73"/>
    </row>
    <row r="52" spans="1:9" ht="14.25" customHeight="1">
      <c r="A52" s="72"/>
      <c r="B52" s="110" t="s">
        <v>207</v>
      </c>
      <c r="C52" s="108"/>
      <c r="E52"/>
      <c r="F52" s="73"/>
      <c r="G52"/>
      <c r="H52"/>
      <c r="I52" s="73"/>
    </row>
    <row r="53" spans="1:9" ht="14.25" customHeight="1">
      <c r="A53" s="72"/>
      <c r="B53" s="110" t="s">
        <v>171</v>
      </c>
      <c r="C53" s="108"/>
      <c r="E53"/>
      <c r="F53" s="73"/>
      <c r="G53"/>
      <c r="H53"/>
      <c r="I53" s="73"/>
    </row>
    <row r="54" spans="1:9" ht="15">
      <c r="A54" s="72"/>
      <c r="E54"/>
      <c r="F54" s="73"/>
      <c r="G54"/>
      <c r="H54"/>
      <c r="I54" s="73"/>
    </row>
    <row r="55" spans="1:9" ht="15">
      <c r="A55" s="72"/>
      <c r="E55"/>
      <c r="F55" s="73"/>
      <c r="G55"/>
      <c r="H55"/>
      <c r="I55" s="73"/>
    </row>
    <row r="56" spans="1:9" ht="15">
      <c r="A56" s="72"/>
      <c r="B56" s="76"/>
      <c r="D56" t="s">
        <v>213</v>
      </c>
      <c r="E56"/>
      <c r="F56" s="73"/>
      <c r="G56"/>
      <c r="H56"/>
      <c r="I56" s="73"/>
    </row>
    <row r="57" spans="1:4" ht="15">
      <c r="A57" s="72"/>
      <c r="D57" t="s">
        <v>220</v>
      </c>
    </row>
    <row r="58" ht="15" hidden="1">
      <c r="F58" s="70" t="s">
        <v>172</v>
      </c>
    </row>
    <row r="59" ht="15" hidden="1">
      <c r="F59" s="70" t="s">
        <v>156</v>
      </c>
    </row>
  </sheetData>
  <sheetProtection/>
  <printOptions horizontalCentered="1"/>
  <pageMargins left="0.7480314960629921" right="0.2362204724409449" top="0.5905511811023623" bottom="0.4330708661417323" header="0.31496062992125984" footer="0.31496062992125984"/>
  <pageSetup horizontalDpi="600" verticalDpi="600" orientation="portrait" paperSize="9" scale="80" r:id="rId3"/>
  <headerFooter>
    <oddHeader xml:space="preserve">&amp;CExpediente 474.1950.16.5&amp;RPágina &amp;P+213  </oddHeader>
    <oddFooter>&amp;R&amp;8&amp;P/&amp;N</oddFooter>
  </headerFooter>
  <legacyDrawing r:id="rId2"/>
  <oleObjects>
    <oleObject progId="Word.Document.12" shapeId="13570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renato-caierao</dc:creator>
  <cp:keywords/>
  <dc:description/>
  <cp:lastModifiedBy>fatima-silva</cp:lastModifiedBy>
  <cp:lastPrinted>2017-06-21T14:47:03Z</cp:lastPrinted>
  <dcterms:created xsi:type="dcterms:W3CDTF">2016-07-15T22:05:59Z</dcterms:created>
  <dcterms:modified xsi:type="dcterms:W3CDTF">2018-01-03T16:37:46Z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