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4000" windowHeight="9510" tabRatio="929" activeTab="1"/>
  </bookViews>
  <sheets>
    <sheet name="PEDREIRO_MARCENEIRO_E_VIDRAC." sheetId="1" r:id="rId1"/>
    <sheet name="ELETRICISTA" sheetId="2" r:id="rId2"/>
    <sheet name="HIDRAULICO" sheetId="3" r:id="rId3"/>
    <sheet name="INSTALADOR" sheetId="4" r:id="rId4"/>
    <sheet name="TÉCNICO_REFRIGERACAO" sheetId="5" r:id="rId5"/>
    <sheet name="SERVENTE" sheetId="6" r:id="rId6"/>
    <sheet name="PINTOR" sheetId="7" r:id="rId7"/>
    <sheet name="COORDENADOR" sheetId="8" r:id="rId8"/>
    <sheet name="RESUMO" sheetId="9" r:id="rId9"/>
  </sheets>
  <definedNames>
    <definedName name="_xlnm.Print_Area" localSheetId="7">'COORDENADOR'!$A$1:$I$156</definedName>
    <definedName name="_xlnm.Print_Area" localSheetId="1">'ELETRICISTA'!$A$1:$I$154</definedName>
    <definedName name="_xlnm.Print_Area" localSheetId="2">'HIDRAULICO'!$A$1:$I$154</definedName>
    <definedName name="_xlnm.Print_Area" localSheetId="3">'INSTALADOR'!$A$1:$I$154</definedName>
    <definedName name="_xlnm.Print_Area" localSheetId="0">'PEDREIRO_MARCENEIRO_E_VIDRAC.'!$A$1:$I$154</definedName>
    <definedName name="_xlnm.Print_Area" localSheetId="6">'PINTOR'!$A$1:$I$154</definedName>
    <definedName name="_xlnm.Print_Area" localSheetId="5">'SERVENTE'!$A$1:$I$154</definedName>
    <definedName name="_xlnm.Print_Area" localSheetId="4">'TÉCNICO_REFRIGERACAO'!$A$1:$I$154</definedName>
    <definedName name="MONA1" localSheetId="7">#REF!</definedName>
    <definedName name="MONA1" localSheetId="1">#REF!</definedName>
    <definedName name="MONA1" localSheetId="3">#REF!</definedName>
    <definedName name="MONA1">#REF!</definedName>
    <definedName name="MONA2" localSheetId="7">'COORDENADOR'!$I$140</definedName>
    <definedName name="MONA2" localSheetId="6">'PINTOR'!$I$138</definedName>
    <definedName name="MONA2">'PEDREIRO_MARCENEIRO_E_VIDRAC.'!$I$138</definedName>
    <definedName name="MONA3" localSheetId="1">'ELETRICISTA'!$I$138</definedName>
    <definedName name="MONA3">'HIDRAULICO'!$I$138</definedName>
    <definedName name="MONA4" localSheetId="3">'INSTALADOR'!$I$138</definedName>
    <definedName name="MONA4">'SERVENTE'!$I$138</definedName>
    <definedName name="MONA5" localSheetId="7">#REF!</definedName>
    <definedName name="MONA5" localSheetId="1">#REF!</definedName>
    <definedName name="MONA5" localSheetId="3">#REF!</definedName>
    <definedName name="MONA5">#REF!</definedName>
    <definedName name="MONA6" localSheetId="7">#REF!</definedName>
    <definedName name="MONA6" localSheetId="1">#REF!</definedName>
    <definedName name="MONA6" localSheetId="3">#REF!</definedName>
    <definedName name="MONA6">#REF!</definedName>
    <definedName name="MONA7" localSheetId="7">#REF!</definedName>
    <definedName name="MONA7" localSheetId="1">#REF!</definedName>
    <definedName name="MONA7" localSheetId="3">#REF!</definedName>
    <definedName name="MONA7" localSheetId="6">'PINTOR'!$I$138</definedName>
    <definedName name="MONA7">#REF!</definedName>
    <definedName name="MONA8">'TÉCNICO_REFRIGERACAO'!$I$138</definedName>
    <definedName name="MONB1" localSheetId="7">#REF!</definedName>
    <definedName name="MONB1" localSheetId="1">#REF!</definedName>
    <definedName name="MONB1" localSheetId="3">#REF!</definedName>
    <definedName name="MONB1">#REF!</definedName>
    <definedName name="MONB2" localSheetId="7">'COORDENADOR'!$I$146</definedName>
    <definedName name="MONB2" localSheetId="6">'PINTOR'!$I$144</definedName>
    <definedName name="MONB2">'PEDREIRO_MARCENEIRO_E_VIDRAC.'!$I$144</definedName>
    <definedName name="MONB3" localSheetId="1">'ELETRICISTA'!$I$144</definedName>
    <definedName name="MONB3">'HIDRAULICO'!$I$144</definedName>
    <definedName name="MONB4" localSheetId="3">'INSTALADOR'!$I$144</definedName>
    <definedName name="MONB4">'SERVENTE'!$I$144</definedName>
    <definedName name="MONB5" localSheetId="7">#REF!</definedName>
    <definedName name="MONB5" localSheetId="1">#REF!</definedName>
    <definedName name="MONB5" localSheetId="3">#REF!</definedName>
    <definedName name="MONB5">#REF!</definedName>
    <definedName name="MONB6" localSheetId="7">#REF!</definedName>
    <definedName name="MONB6" localSheetId="1">#REF!</definedName>
    <definedName name="MONB6" localSheetId="3">#REF!</definedName>
    <definedName name="MONB6">#REF!</definedName>
    <definedName name="MONB7" localSheetId="7">#REF!</definedName>
    <definedName name="MONB7" localSheetId="1">#REF!</definedName>
    <definedName name="MONB7" localSheetId="3">#REF!</definedName>
    <definedName name="MONB7" localSheetId="6">'PINTOR'!$I$144</definedName>
    <definedName name="MONB7">#REF!</definedName>
    <definedName name="MONB8">'TÉCNICO_REFRIGERACAO'!$I$144</definedName>
    <definedName name="MONC1" localSheetId="7">#REF!</definedName>
    <definedName name="MONC1" localSheetId="1">#REF!</definedName>
    <definedName name="MONC1" localSheetId="3">#REF!</definedName>
    <definedName name="MONC1">#REF!</definedName>
    <definedName name="MONC2" localSheetId="7">'COORDENADOR'!$I$150</definedName>
    <definedName name="MONC2" localSheetId="6">'PINTOR'!$I$148</definedName>
    <definedName name="MONC2">'PEDREIRO_MARCENEIRO_E_VIDRAC.'!$I$148</definedName>
    <definedName name="MONC3" localSheetId="1">'ELETRICISTA'!$I$148</definedName>
    <definedName name="MONC3">'HIDRAULICO'!$I$148</definedName>
    <definedName name="MONC4" localSheetId="3">'INSTALADOR'!$I$148</definedName>
    <definedName name="MONC4">'SERVENTE'!$I$148</definedName>
    <definedName name="MONC5" localSheetId="7">#REF!</definedName>
    <definedName name="MONC5" localSheetId="1">#REF!</definedName>
    <definedName name="MONC5" localSheetId="3">#REF!</definedName>
    <definedName name="MONC5">#REF!</definedName>
    <definedName name="MONC6" localSheetId="7">#REF!</definedName>
    <definedName name="MONC6" localSheetId="1">#REF!</definedName>
    <definedName name="MONC6" localSheetId="3">#REF!</definedName>
    <definedName name="MONC6">#REF!</definedName>
    <definedName name="MONC7" localSheetId="7">#REF!</definedName>
    <definedName name="MONC7" localSheetId="1">#REF!</definedName>
    <definedName name="MONC7" localSheetId="3">#REF!</definedName>
    <definedName name="MONC7" localSheetId="6">'PINTOR'!$I$148</definedName>
    <definedName name="MONC7">#REF!</definedName>
    <definedName name="MONC8">'TÉCNICO_REFRIGERACAO'!$I$148</definedName>
    <definedName name="REMUNERACAO1" localSheetId="7">#REF!</definedName>
    <definedName name="REMUNERACAO1" localSheetId="1">#REF!</definedName>
    <definedName name="REMUNERACAO1" localSheetId="3">#REF!</definedName>
    <definedName name="REMUNERACAO1">#REF!</definedName>
    <definedName name="REMUNERACAO2" localSheetId="7">'COORDENADOR'!$I$32</definedName>
    <definedName name="REMUNERACAO2" localSheetId="6">'PINTOR'!$I$30</definedName>
    <definedName name="REMUNERACAO2">'PEDREIRO_MARCENEIRO_E_VIDRAC.'!$I$30</definedName>
    <definedName name="REMUNERACAO3" localSheetId="1">'ELETRICISTA'!$I$30</definedName>
    <definedName name="REMUNERACAO3">'HIDRAULICO'!$I$30</definedName>
    <definedName name="REMUNERACAO4" localSheetId="3">'INSTALADOR'!$I$30</definedName>
    <definedName name="REMUNERACAO4">'SERVENTE'!$I$30</definedName>
    <definedName name="REMUNERACAO5" localSheetId="7">#REF!</definedName>
    <definedName name="REMUNERACAO5" localSheetId="1">#REF!</definedName>
    <definedName name="REMUNERACAO5" localSheetId="3">#REF!</definedName>
    <definedName name="REMUNERACAO5">#REF!</definedName>
    <definedName name="REMUNERACAO6" localSheetId="7">#REF!</definedName>
    <definedName name="REMUNERACAO6" localSheetId="1">#REF!</definedName>
    <definedName name="REMUNERACAO6" localSheetId="3">#REF!</definedName>
    <definedName name="REMUNERACAO6">#REF!</definedName>
    <definedName name="REMUNERACAO7" localSheetId="7">#REF!</definedName>
    <definedName name="REMUNERACAO7" localSheetId="1">#REF!</definedName>
    <definedName name="REMUNERACAO7" localSheetId="3">#REF!</definedName>
    <definedName name="REMUNERACAO7" localSheetId="6">'PINTOR'!$I$30</definedName>
    <definedName name="REMUNERACAO7">#REF!</definedName>
    <definedName name="REMUNERACAO8">'TÉCNICO_REFRIGERACAO'!$I$30</definedName>
  </definedNames>
  <calcPr fullCalcOnLoad="1"/>
</workbook>
</file>

<file path=xl/comments1.xml><?xml version="1.0" encoding="utf-8"?>
<comments xmlns="http://schemas.openxmlformats.org/spreadsheetml/2006/main">
  <authors>
    <author>Ilete-Kuhn</author>
  </authors>
  <commentList>
    <comment ref="I11" authorId="0">
      <text>
        <r>
          <rPr>
            <b/>
            <sz val="8"/>
            <rFont val="Tahoma"/>
            <family val="2"/>
          </rPr>
          <t>Art. 21 da Lei 7 de 1973, caput.</t>
        </r>
      </text>
    </comment>
  </commentList>
</comments>
</file>

<file path=xl/comments2.xml><?xml version="1.0" encoding="utf-8"?>
<comments xmlns="http://schemas.openxmlformats.org/spreadsheetml/2006/main">
  <authors>
    <author>Ilete-Kuhn</author>
  </authors>
  <commentList>
    <comment ref="I11" authorId="0">
      <text>
        <r>
          <rPr>
            <b/>
            <sz val="8"/>
            <rFont val="Tahoma"/>
            <family val="2"/>
          </rPr>
          <t>Art. 21 da Lei 7 de 1973, caput.</t>
        </r>
      </text>
    </comment>
  </commentList>
</comments>
</file>

<file path=xl/comments3.xml><?xml version="1.0" encoding="utf-8"?>
<comments xmlns="http://schemas.openxmlformats.org/spreadsheetml/2006/main">
  <authors>
    <author>Ilete-Kuhn</author>
  </authors>
  <commentList>
    <comment ref="I11" authorId="0">
      <text>
        <r>
          <rPr>
            <b/>
            <sz val="8"/>
            <rFont val="Tahoma"/>
            <family val="2"/>
          </rPr>
          <t>Art. 21 da Lei 7 de 1973, caput.</t>
        </r>
      </text>
    </comment>
  </commentList>
</comments>
</file>

<file path=xl/comments4.xml><?xml version="1.0" encoding="utf-8"?>
<comments xmlns="http://schemas.openxmlformats.org/spreadsheetml/2006/main">
  <authors>
    <author>Ilete-Kuhn</author>
  </authors>
  <commentList>
    <comment ref="I11" authorId="0">
      <text>
        <r>
          <rPr>
            <b/>
            <sz val="8"/>
            <rFont val="Tahoma"/>
            <family val="2"/>
          </rPr>
          <t>Art. 21 da Lei 7 de 1973, caput.</t>
        </r>
      </text>
    </comment>
  </commentList>
</comments>
</file>

<file path=xl/comments5.xml><?xml version="1.0" encoding="utf-8"?>
<comments xmlns="http://schemas.openxmlformats.org/spreadsheetml/2006/main">
  <authors>
    <author>Ilete-Kuhn</author>
  </authors>
  <commentList>
    <comment ref="I11" authorId="0">
      <text>
        <r>
          <rPr>
            <b/>
            <sz val="8"/>
            <rFont val="Tahoma"/>
            <family val="2"/>
          </rPr>
          <t>Art. 21 da Lei 7 de 1973, caput.</t>
        </r>
      </text>
    </comment>
  </commentList>
</comments>
</file>

<file path=xl/comments6.xml><?xml version="1.0" encoding="utf-8"?>
<comments xmlns="http://schemas.openxmlformats.org/spreadsheetml/2006/main">
  <authors>
    <author>Ilete-Kuhn</author>
  </authors>
  <commentList>
    <comment ref="I11" authorId="0">
      <text>
        <r>
          <rPr>
            <b/>
            <sz val="8"/>
            <rFont val="Tahoma"/>
            <family val="2"/>
          </rPr>
          <t>Art. 21 da Lei 7 de 1973, caput.</t>
        </r>
      </text>
    </comment>
  </commentList>
</comments>
</file>

<file path=xl/comments7.xml><?xml version="1.0" encoding="utf-8"?>
<comments xmlns="http://schemas.openxmlformats.org/spreadsheetml/2006/main">
  <authors>
    <author>Ilete-Kuhn</author>
  </authors>
  <commentList>
    <comment ref="I11" authorId="0">
      <text>
        <r>
          <rPr>
            <b/>
            <sz val="8"/>
            <rFont val="Tahoma"/>
            <family val="2"/>
          </rPr>
          <t>Art. 21 da Lei 7 de 1973, caput.</t>
        </r>
      </text>
    </comment>
  </commentList>
</comments>
</file>

<file path=xl/comments8.xml><?xml version="1.0" encoding="utf-8"?>
<comments xmlns="http://schemas.openxmlformats.org/spreadsheetml/2006/main">
  <authors>
    <author>Ilete-Kuhn</author>
  </authors>
  <commentList>
    <comment ref="I11" authorId="0">
      <text>
        <r>
          <rPr>
            <b/>
            <sz val="8"/>
            <rFont val="Tahoma"/>
            <family val="2"/>
          </rPr>
          <t>Art. 21 da Lei 7 de 1973, caput.</t>
        </r>
      </text>
    </comment>
  </commentList>
</comments>
</file>

<file path=xl/sharedStrings.xml><?xml version="1.0" encoding="utf-8"?>
<sst xmlns="http://schemas.openxmlformats.org/spreadsheetml/2006/main" count="1743" uniqueCount="221">
  <si>
    <t>Hidráulico</t>
  </si>
  <si>
    <t>Pedreiro</t>
  </si>
  <si>
    <t>Marceneiro</t>
  </si>
  <si>
    <t>Vidraceiro</t>
  </si>
  <si>
    <t>Função</t>
  </si>
  <si>
    <t>PROCESSO:</t>
  </si>
  <si>
    <t>LICITAÇÃO/EDITAL</t>
  </si>
  <si>
    <t>ABERTURA:</t>
  </si>
  <si>
    <t>INSALUBRIDADE</t>
  </si>
  <si>
    <t>Médio</t>
  </si>
  <si>
    <t>Nº Empregado</t>
  </si>
  <si>
    <t>Máximo</t>
  </si>
  <si>
    <t>Salário Normativo CCT</t>
  </si>
  <si>
    <t>SINDUSCON</t>
  </si>
  <si>
    <t>ISSQN</t>
  </si>
  <si>
    <t>PORTO ALEGRE</t>
  </si>
  <si>
    <t>Alíquota</t>
  </si>
  <si>
    <t>Vr. Unitário</t>
  </si>
  <si>
    <t>Dias</t>
  </si>
  <si>
    <t>VT p/dia</t>
  </si>
  <si>
    <t>Desconto</t>
  </si>
  <si>
    <t>CCT</t>
  </si>
  <si>
    <t>Vr. Mensal</t>
  </si>
  <si>
    <t>Nº de meses</t>
  </si>
  <si>
    <t>Qtde. p/mês</t>
  </si>
  <si>
    <t>DSR - Descanso Semanal Remunerado</t>
  </si>
  <si>
    <t>MONTANTE A</t>
  </si>
  <si>
    <t>I</t>
  </si>
  <si>
    <t>Remuneração - Grupo I</t>
  </si>
  <si>
    <t>%</t>
  </si>
  <si>
    <t>Valor Mensal/unidade de serviço (R$)</t>
  </si>
  <si>
    <t>Salário</t>
  </si>
  <si>
    <t>Total de Remuneração</t>
  </si>
  <si>
    <t>II</t>
  </si>
  <si>
    <t>Encargos Sociais - Grupo II: Obrigações Sociais</t>
  </si>
  <si>
    <t>Total do Grupo II</t>
  </si>
  <si>
    <t>Os percentuais para o SAT podem variar de 0,50% a 6,00% em função do Fator de Acidente Previdenciário (FAP), Decreto nº 6.957/2009</t>
  </si>
  <si>
    <t>III</t>
  </si>
  <si>
    <t>Encargos Sociais - Grupo III: Tempo Não Trabalhado</t>
  </si>
  <si>
    <t>FÉRIAS GOZADAS + ADICIONAL DE FÉRIAS</t>
  </si>
  <si>
    <r>
      <t>FALTAS ABONADAS</t>
    </r>
    <r>
      <rPr>
        <b/>
        <vertAlign val="superscript"/>
        <sz val="8"/>
        <color indexed="8"/>
        <rFont val="Calibri"/>
        <family val="2"/>
      </rPr>
      <t xml:space="preserve"> (3)</t>
    </r>
  </si>
  <si>
    <t>LICENÇA MATERNIDADE</t>
  </si>
  <si>
    <t>LICENÇA PATERNIDADE</t>
  </si>
  <si>
    <r>
      <t xml:space="preserve">FALTAS LEGAIS </t>
    </r>
    <r>
      <rPr>
        <vertAlign val="superscript"/>
        <sz val="8"/>
        <color indexed="8"/>
        <rFont val="Calibri"/>
        <family val="2"/>
      </rPr>
      <t>(4)</t>
    </r>
  </si>
  <si>
    <t>ACIDENTE DE TRABALHO</t>
  </si>
  <si>
    <t>AVISO PRÉVIO TRABALHADO</t>
  </si>
  <si>
    <t>13º SALÁRIO</t>
  </si>
  <si>
    <t>Total do Grupo III</t>
  </si>
  <si>
    <t>(3)</t>
  </si>
  <si>
    <t>Faltas Justificadas por Auxílio Doença</t>
  </si>
  <si>
    <t>(4)</t>
  </si>
  <si>
    <t>Faltas Legais - Art. 473 CLT</t>
  </si>
  <si>
    <t>IV</t>
  </si>
  <si>
    <t>Encargos Sociais - Grupo IV: Indenizações</t>
  </si>
  <si>
    <t>INDENIZAÇÕES</t>
  </si>
  <si>
    <t>FGTS SOBRE INDENIZAÇÕES</t>
  </si>
  <si>
    <t>INDENIZAÇÃO COMPENSATÓRIA POR DEMISSÃO SEM JUSTA CAUSA</t>
  </si>
  <si>
    <t>Total do Grupo IV</t>
  </si>
  <si>
    <t>V</t>
  </si>
  <si>
    <t>Encargos Sociais - Grupo V: Incidências</t>
  </si>
  <si>
    <t>INCIDÊNCIA GRUPO II (Obrigações Sociais) X GRUPO III (Tempo Não Trabalhado)</t>
  </si>
  <si>
    <t>Total do Grupo V</t>
  </si>
  <si>
    <t>TOTAL DOS ENCAGOS SOCIAIS (II + III + IV + V)</t>
  </si>
  <si>
    <t>VI</t>
  </si>
  <si>
    <t>Demais custos relativos à Norma Coletiva ou Disposições Legais</t>
  </si>
  <si>
    <t>Auxílio alimentação (Vales, Cesta Básica, ect.) - Cláusula 10º CCT</t>
  </si>
  <si>
    <t>Vale-Transporte</t>
  </si>
  <si>
    <t xml:space="preserve">Outros (especificar) </t>
  </si>
  <si>
    <t>Total do Grupo VI</t>
  </si>
  <si>
    <t>MEMÓRIA DE CÁLCULO DO VALE TRANSPORTE</t>
  </si>
  <si>
    <t>Valor Unitário</t>
  </si>
  <si>
    <t>Dias de Trabalho</t>
  </si>
  <si>
    <t>Vale p/dia</t>
  </si>
  <si>
    <t>Custo total</t>
  </si>
  <si>
    <t>Base de cálculo</t>
  </si>
  <si>
    <t>Percentual de desconto</t>
  </si>
  <si>
    <t>Valor desconto</t>
  </si>
  <si>
    <t>Custo efetivo</t>
  </si>
  <si>
    <t>MEMÓRIA DE CÁLCULO DO VALE REFEIÇÃO (ALIMENTAÇÃO)</t>
  </si>
  <si>
    <t>Valor mensal</t>
  </si>
  <si>
    <t>Número de mês</t>
  </si>
  <si>
    <t>Quantidade por mês</t>
  </si>
  <si>
    <t>TOTAL DO MONTANTE A (V +VI)</t>
  </si>
  <si>
    <t>MONTANTE B</t>
  </si>
  <si>
    <t>Despesas Diretas</t>
  </si>
  <si>
    <r>
      <t xml:space="preserve">Transporte </t>
    </r>
    <r>
      <rPr>
        <vertAlign val="superscript"/>
        <sz val="8"/>
        <color indexed="8"/>
        <rFont val="Calibri"/>
        <family val="2"/>
      </rPr>
      <t xml:space="preserve">(5) </t>
    </r>
  </si>
  <si>
    <t>Seguro de vida</t>
  </si>
  <si>
    <r>
      <t>Mobilização</t>
    </r>
    <r>
      <rPr>
        <vertAlign val="superscript"/>
        <sz val="8"/>
        <color indexed="8"/>
        <rFont val="Calibri"/>
        <family val="2"/>
      </rPr>
      <t xml:space="preserve"> (6)</t>
    </r>
  </si>
  <si>
    <t>Outros (especificar)</t>
  </si>
  <si>
    <t>Total de Despesas Diretas</t>
  </si>
  <si>
    <t>Dedução Vale Transporte</t>
  </si>
  <si>
    <t>Remuneração (Grupo I)</t>
  </si>
  <si>
    <t>Obrigações Sociais (Grupo II)</t>
  </si>
  <si>
    <t>Tempo Não Trabalhado (Grupo III)</t>
  </si>
  <si>
    <t>Indenizações (Grupo IV)</t>
  </si>
  <si>
    <t>Incidências (Grupo V)</t>
  </si>
  <si>
    <t>Demais Custos CCT</t>
  </si>
  <si>
    <t>Total Montante A</t>
  </si>
  <si>
    <t>Base de Cálculo</t>
  </si>
  <si>
    <t>Despesas Indiretas</t>
  </si>
  <si>
    <t>Despesas Admnistrativas</t>
  </si>
  <si>
    <t>Seguros</t>
  </si>
  <si>
    <t>Total de Despesas Indiretas</t>
  </si>
  <si>
    <t>Lucro</t>
  </si>
  <si>
    <t>LIMITE DOS QUADROS II (Despesas Indiretas) e III (Lucro) sobre Montante A (exceto Vale-transporte), conforme alínea "b1", Inc. II, art. 7º, do Decreto 52.768</t>
  </si>
  <si>
    <t>TOTAL DO MONTANTE B (I + II + III)</t>
  </si>
  <si>
    <t>MONTANTE C</t>
  </si>
  <si>
    <t>PIS</t>
  </si>
  <si>
    <t>COFINS</t>
  </si>
  <si>
    <r>
      <t xml:space="preserve">SIMPLES </t>
    </r>
    <r>
      <rPr>
        <vertAlign val="superscript"/>
        <sz val="8"/>
        <color indexed="8"/>
        <rFont val="Calibri"/>
        <family val="2"/>
      </rPr>
      <t>(8)</t>
    </r>
  </si>
  <si>
    <t>Total de Tributos</t>
  </si>
  <si>
    <t>(7)</t>
  </si>
  <si>
    <t>O valor referente a tributos é obtido aplicando-se o percentual sobre o valor do faturamento.</t>
  </si>
  <si>
    <t>(8)</t>
  </si>
  <si>
    <t>As empresas optantes pelo SIMPLES que se enquadrarem nas exceções previstas nos parágrafos 5º-B a 5º-E do artigo 18 da Lei Complementar 123/2006, deverão preencher apenas a linha 4 da planilha</t>
  </si>
  <si>
    <t>MEMÓRIA DE CÁLCULO DOS TRIBUTOS</t>
  </si>
  <si>
    <t>Montante A</t>
  </si>
  <si>
    <t>Montante B</t>
  </si>
  <si>
    <t>CustoTotal por Empregado</t>
  </si>
  <si>
    <t>TRIBUTOS</t>
  </si>
  <si>
    <t>LUCRO REAL</t>
  </si>
  <si>
    <t>LUCRO PRESUMIDO</t>
  </si>
  <si>
    <t>Coeficiente Lucro Real</t>
  </si>
  <si>
    <t>Coeficiente Lucro Presumido</t>
  </si>
  <si>
    <t>OUTRO</t>
  </si>
  <si>
    <t>(*)</t>
  </si>
  <si>
    <t>Segunda faixa: Receita Bruta em 12 meses De 180.000,01 a 360.000,00- Alíquota de 6,54%</t>
  </si>
  <si>
    <t>TOTAL</t>
  </si>
  <si>
    <t>TOTAL DO MONTANTE C</t>
  </si>
  <si>
    <t>QUADRO RESUMO</t>
  </si>
  <si>
    <t>Encargos Sociais (II + III + IV + V)</t>
  </si>
  <si>
    <t xml:space="preserve">Total do Montante A </t>
  </si>
  <si>
    <t xml:space="preserve">Total do Montante B </t>
  </si>
  <si>
    <t xml:space="preserve">Total do Montante C </t>
  </si>
  <si>
    <t>Serviço</t>
  </si>
  <si>
    <t>Valor Mensal por Unidade de Serviço (A + B + C)</t>
  </si>
  <si>
    <t>Quantidade de Unidade de Serviços</t>
  </si>
  <si>
    <t>Valor mensal do serviço</t>
  </si>
  <si>
    <t>Nº meses</t>
  </si>
  <si>
    <t>Qtde p/mês</t>
  </si>
  <si>
    <t>Número de meses</t>
  </si>
  <si>
    <t>PERICULOSIDADE</t>
  </si>
  <si>
    <t>Adicional Insalubridade 20%</t>
  </si>
  <si>
    <t xml:space="preserve">Adicional Periculosidade 30% </t>
  </si>
  <si>
    <t>SINTEC</t>
  </si>
  <si>
    <t>Postos</t>
  </si>
  <si>
    <r>
      <t xml:space="preserve">REGIME DE TRIBUTAÇÃO: </t>
    </r>
    <r>
      <rPr>
        <b/>
        <sz val="8"/>
        <color indexed="10"/>
        <rFont val="Calibri"/>
        <family val="2"/>
      </rPr>
      <t>LUCRO REAL</t>
    </r>
  </si>
  <si>
    <r>
      <t xml:space="preserve">Adicional Noturno 20% </t>
    </r>
    <r>
      <rPr>
        <b/>
        <sz val="8"/>
        <color indexed="8"/>
        <rFont val="Calibri"/>
        <family val="2"/>
      </rPr>
      <t>(Ver súmula 60 TST)</t>
    </r>
  </si>
  <si>
    <r>
      <t xml:space="preserve">Adicional Periculosidade 30% </t>
    </r>
    <r>
      <rPr>
        <b/>
        <sz val="8"/>
        <color indexed="8"/>
        <rFont val="Calibri"/>
        <family val="2"/>
      </rPr>
      <t>(Ver súmulas 364, 132 e 191 do TST)</t>
    </r>
  </si>
  <si>
    <r>
      <t xml:space="preserve">Adicional Insalubridade 20% </t>
    </r>
    <r>
      <rPr>
        <b/>
        <sz val="8"/>
        <color indexed="8"/>
        <rFont val="Calibri"/>
        <family val="2"/>
      </rPr>
      <t>(Ver súmula 228 e 139 TST) Cláusula 54ª CCT SINDASSEIO-RS Alínea A</t>
    </r>
  </si>
  <si>
    <r>
      <t xml:space="preserve">Adicional Insalubridade 40% </t>
    </r>
    <r>
      <rPr>
        <b/>
        <sz val="8"/>
        <color indexed="8"/>
        <rFont val="Calibri"/>
        <family val="2"/>
      </rPr>
      <t>(Ver súmula 228 e 139 TST) Cláusula 54ª CCT SINDASSEIO-RS Alínea B</t>
    </r>
  </si>
  <si>
    <r>
      <t xml:space="preserve">INSS </t>
    </r>
    <r>
      <rPr>
        <b/>
        <sz val="8"/>
        <color indexed="8"/>
        <rFont val="Calibri"/>
        <family val="2"/>
      </rPr>
      <t>(art. 22, inc. I, Lei nº 8.212/91)</t>
    </r>
  </si>
  <si>
    <r>
      <t xml:space="preserve">SESI ou SESC </t>
    </r>
    <r>
      <rPr>
        <b/>
        <sz val="8"/>
        <color indexed="8"/>
        <rFont val="Calibri"/>
        <family val="2"/>
      </rPr>
      <t>(art. 30, Lei nº 8.036/90)</t>
    </r>
  </si>
  <si>
    <r>
      <t xml:space="preserve">SENAI ou SENAC </t>
    </r>
    <r>
      <rPr>
        <b/>
        <sz val="8"/>
        <color indexed="8"/>
        <rFont val="Calibri"/>
        <family val="2"/>
      </rPr>
      <t>(Decreto-Lei nº 2.318/86)</t>
    </r>
  </si>
  <si>
    <r>
      <t xml:space="preserve">INCRA </t>
    </r>
    <r>
      <rPr>
        <b/>
        <sz val="8"/>
        <color indexed="8"/>
        <rFont val="Calibri"/>
        <family val="2"/>
      </rPr>
      <t>(art. 15I, Lei Complementar nº 011/71)</t>
    </r>
  </si>
  <si>
    <r>
      <t xml:space="preserve">SALÁRIO EDUCAÇÃO </t>
    </r>
    <r>
      <rPr>
        <b/>
        <sz val="8"/>
        <color indexed="8"/>
        <rFont val="Calibri"/>
        <family val="2"/>
      </rPr>
      <t>(art. , inc. I, Decreto nº 87.043/82)</t>
    </r>
  </si>
  <si>
    <r>
      <t>FGTS</t>
    </r>
    <r>
      <rPr>
        <b/>
        <sz val="8"/>
        <color indexed="8"/>
        <rFont val="Calibri"/>
        <family val="2"/>
      </rPr>
      <t xml:space="preserve"> (art. 15, Lei nº 8.036/90)</t>
    </r>
  </si>
  <si>
    <r>
      <t xml:space="preserve">SEG. ACIDENTE DO TRABALHO 91%, 2% e 3% </t>
    </r>
    <r>
      <rPr>
        <b/>
        <sz val="8"/>
        <color indexed="8"/>
        <rFont val="Calibri"/>
        <family val="2"/>
      </rPr>
      <t>(art. 22, inc. II, alíneas "b" e "c", da Lei nº 8.212/91)</t>
    </r>
  </si>
  <si>
    <r>
      <t xml:space="preserve">SEBRAE </t>
    </r>
    <r>
      <rPr>
        <b/>
        <sz val="8"/>
        <color indexed="8"/>
        <rFont val="Calibri"/>
        <family val="2"/>
      </rPr>
      <t>(§ 3º, art. 8º, Lei nº 8.029/90)</t>
    </r>
  </si>
  <si>
    <r>
      <t xml:space="preserve">Tributos </t>
    </r>
    <r>
      <rPr>
        <b/>
        <vertAlign val="superscript"/>
        <sz val="8"/>
        <color indexed="8"/>
        <rFont val="Calibri"/>
        <family val="2"/>
      </rPr>
      <t>(7)</t>
    </r>
  </si>
  <si>
    <r>
      <t>Coeficiente SIMPLES</t>
    </r>
    <r>
      <rPr>
        <i/>
        <vertAlign val="superscript"/>
        <sz val="8"/>
        <color indexed="8"/>
        <rFont val="Calibri"/>
        <family val="2"/>
      </rPr>
      <t xml:space="preserve"> (*)</t>
    </r>
  </si>
  <si>
    <r>
      <t>PLANILHA DE CUSTOS E FORMAÇÃO DE PREÇOS DE SERVIÇOS CONTINUADOS</t>
    </r>
    <r>
      <rPr>
        <b/>
        <u val="single"/>
        <sz val="8"/>
        <color indexed="62"/>
        <rFont val="Calibri"/>
        <family val="2"/>
      </rPr>
      <t xml:space="preserve"> NÃO PADRONIZADOS</t>
    </r>
    <r>
      <rPr>
        <b/>
        <sz val="8"/>
        <color indexed="8"/>
        <rFont val="Calibri"/>
        <family val="2"/>
      </rPr>
      <t xml:space="preserve"> COM DEDICAÇÃO EXCLUSIVA DE MÃO DE OBRA (ANEXO III - DECRETOS 52.768 de 15.12.2015 e 52.823 de 22.12.2015) </t>
    </r>
  </si>
  <si>
    <t xml:space="preserve">Adicional Insalubridade 40% </t>
  </si>
  <si>
    <t>PINTOR</t>
  </si>
  <si>
    <t>Auxílio alimentação (Vales, Cesta Básica, ect.) - Cláusula 15º CCT</t>
  </si>
  <si>
    <r>
      <t>Uniformes/EPI</t>
    </r>
    <r>
      <rPr>
        <vertAlign val="superscript"/>
        <sz val="8"/>
        <color indexed="8"/>
        <rFont val="Calibri"/>
        <family val="2"/>
      </rPr>
      <t xml:space="preserve"> (5a) </t>
    </r>
  </si>
  <si>
    <t>Materiais/Equipamentos</t>
  </si>
  <si>
    <t>LIMITE QUADRO I (Despesas Diretas) sobre Montante A (exceto Vale-transporte), conforme alíneas "b.2" e "b.3", Inc. II, art. 7º, do Decreto 52.768/2015: 10% SEM MATERIAIS/EQUIPAMENTOS; 20% COM MATERIAIS/EQUIPAMENTOS</t>
  </si>
  <si>
    <t>(5)   Somente será preenchido quando o licitante fornecer transporte próprio.
(5a)  EPI - Equipamento de Proteção Individual.
(6)   Tais custos de mobilização não são renováveis, devendo ser eliminados após o primeiro ano de contrato caso haja prorrogação.</t>
  </si>
  <si>
    <t>Remuneração (I)</t>
  </si>
  <si>
    <t>Demais Custos realtivos a Norma Coletiva ou Disposições Legais (VI)</t>
  </si>
  <si>
    <t>Despesas Diretas (I)</t>
  </si>
  <si>
    <t>Despesas Indiretas (II)</t>
  </si>
  <si>
    <t>Lucro (III)</t>
  </si>
  <si>
    <t>Tarifa Transporte - Cláusula 36ª</t>
  </si>
  <si>
    <t>Auxilio Alimentação - Cláusula 11ª</t>
  </si>
  <si>
    <t>Demais Custos CCT (Grupo VI)</t>
  </si>
  <si>
    <t>Tributos (I)</t>
  </si>
  <si>
    <t>Subtotal</t>
  </si>
  <si>
    <t>Auxilio Alimentação - Cláusula 15ª</t>
  </si>
  <si>
    <r>
      <t xml:space="preserve">Adicional Insalubridade 40% </t>
    </r>
    <r>
      <rPr>
        <b/>
        <sz val="8"/>
        <color indexed="8"/>
        <rFont val="Calibri"/>
        <family val="2"/>
      </rPr>
      <t>(Ver súmula 228 e 139 TST)</t>
    </r>
  </si>
  <si>
    <t>Auxílio alimentação (Vales, Cesta Básica, ect.) - Cláusula 11ª</t>
  </si>
  <si>
    <t>Vale-Transporte - Cláusula 36ª</t>
  </si>
  <si>
    <t>Auxílio alimentação (Vales, Cesta Básica, ect.)</t>
  </si>
  <si>
    <t>Vale-Transporte - Cláusula 36º</t>
  </si>
  <si>
    <t>Auxílio alimentação (Vales, Cesta Básica, ect.) - Cláusula 11º</t>
  </si>
  <si>
    <t>Demais Custos realtivos a Norma Coletiva ou Disposições Legais (III)</t>
  </si>
  <si>
    <t>HIDRÁULICO; ELETRICISTA</t>
  </si>
  <si>
    <t>Resumo Preço de Referência Mensal</t>
  </si>
  <si>
    <t xml:space="preserve">Valor </t>
  </si>
  <si>
    <t>Eletricista</t>
  </si>
  <si>
    <t>Pintor</t>
  </si>
  <si>
    <t>Tarifa Transporte - Cláusula 34ª</t>
  </si>
  <si>
    <t>Vale-Transporte - Cláusula 34ª CCT</t>
  </si>
  <si>
    <t>17/2442-0001488-6</t>
  </si>
  <si>
    <t>PEDREIRO; MARCENEIRO; VIDRACEIRO</t>
  </si>
  <si>
    <t>SERVENTE DE OBRAS</t>
  </si>
  <si>
    <t>INSTALADOR DE PERSIANAS</t>
  </si>
  <si>
    <t>Auxilio Alimentação - Por falta de previsão em CCT, utiliza-se o valor correspondente ao pago pelo Poder Executivo aos servidores.</t>
  </si>
  <si>
    <t>VA p/dia</t>
  </si>
  <si>
    <t>Tarifa Transporte - Art. 4°, parágrafo único da Lei 7.418 de 1985.</t>
  </si>
  <si>
    <t>Lei 10.002/93 e Lei 14.815/15.</t>
  </si>
  <si>
    <t xml:space="preserve">Adicional Noturno 20% </t>
  </si>
  <si>
    <r>
      <t>Detalhamento dos Serviços: Custo relativo a um empregado da categoria OFICIAL (</t>
    </r>
    <r>
      <rPr>
        <b/>
        <sz val="8"/>
        <color indexed="8"/>
        <rFont val="Calibri"/>
        <family val="2"/>
      </rPr>
      <t>PEDREIRO; MARCENEIRO; VIDRACEIRO</t>
    </r>
    <r>
      <rPr>
        <sz val="8"/>
        <color indexed="8"/>
        <rFont val="Calibri"/>
        <family val="2"/>
      </rPr>
      <t>) com jornada de 40 horas semanais.
Convenção Coletiva do SINDUSCON - STICC, registrada no MTE sob nº RS001478/2017.</t>
    </r>
  </si>
  <si>
    <r>
      <t>Detalhamento dos Serviços: Custo relativo a um empregado da categoria AUXILIAR DE PRODUÇÃO</t>
    </r>
    <r>
      <rPr>
        <b/>
        <sz val="8"/>
        <color indexed="8"/>
        <rFont val="Calibri"/>
        <family val="2"/>
      </rPr>
      <t xml:space="preserve"> (SERVENTE DE OBRAS)</t>
    </r>
    <r>
      <rPr>
        <sz val="8"/>
        <color indexed="8"/>
        <rFont val="Calibri"/>
        <family val="2"/>
      </rPr>
      <t xml:space="preserve"> com jornada de 40 horas semanais.
Convenção Convenção Coletiva do SINDUSCON - STICC, registrada no MTE sob nº RS001478/2017.</t>
    </r>
  </si>
  <si>
    <r>
      <t>Detalhamento dos Serviços: Custo relativo a um empregado da categoria MEIO OFICIAL</t>
    </r>
    <r>
      <rPr>
        <b/>
        <sz val="8"/>
        <color indexed="8"/>
        <rFont val="Calibri"/>
        <family val="2"/>
      </rPr>
      <t xml:space="preserve"> (INSTALADOR DE PERSIANAS)</t>
    </r>
    <r>
      <rPr>
        <sz val="8"/>
        <color indexed="8"/>
        <rFont val="Calibri"/>
        <family val="2"/>
      </rPr>
      <t xml:space="preserve"> com jornada de 40 horas.
Convenção Convenção Coletiva do SINDUSCON - STICC, registrada no MTE sob nº RS001478/2017.</t>
    </r>
  </si>
  <si>
    <r>
      <t>Detalhamento dos Serviços: Custo relativo a um empregado da categoria OFICIAL</t>
    </r>
    <r>
      <rPr>
        <b/>
        <sz val="8"/>
        <color indexed="8"/>
        <rFont val="Calibri"/>
        <family val="2"/>
      </rPr>
      <t xml:space="preserve"> (PINTOR) </t>
    </r>
    <r>
      <rPr>
        <sz val="8"/>
        <color indexed="8"/>
        <rFont val="Calibri"/>
        <family val="2"/>
      </rPr>
      <t>com jornada de 40 horas semanais.
Convenção Coletiva do SINDUSCON - STICC, registrada no MTE sob nº RS001478/2017.</t>
    </r>
  </si>
  <si>
    <t>Adicional Insalubridade 20% sobre o salario mínimo regional (R$1.175,15) (NR 15 MTE; art 192 CLT)</t>
  </si>
  <si>
    <t>Servente de obras</t>
  </si>
  <si>
    <t>Instalador de persianas</t>
  </si>
  <si>
    <t>TÉCNICO EM REFRIGERAÇÃO</t>
  </si>
  <si>
    <t>Técnico em refrigeração</t>
  </si>
  <si>
    <t>Valor unitário</t>
  </si>
  <si>
    <t>-</t>
  </si>
  <si>
    <r>
      <t xml:space="preserve">Detalhamento dos Serviços: Custo relativo a um empregado da categoria OFICIAL </t>
    </r>
    <r>
      <rPr>
        <b/>
        <sz val="8"/>
        <color indexed="8"/>
        <rFont val="Calibri"/>
        <family val="2"/>
      </rPr>
      <t>(HIDRÁULICO; ELETRICISTA)</t>
    </r>
    <r>
      <rPr>
        <sz val="8"/>
        <color indexed="8"/>
        <rFont val="Calibri"/>
        <family val="2"/>
      </rPr>
      <t>, com jornada de 40 horas semanais.
Convenção Coletiva do SINDUSCON, registrada no MTE sob nº RS002110/2017.</t>
    </r>
  </si>
  <si>
    <t>Coordenador de Serviços</t>
  </si>
  <si>
    <r>
      <t xml:space="preserve">Detalhamento dos Serviços: Custo relativo a um empregado </t>
    </r>
    <r>
      <rPr>
        <b/>
        <sz val="8"/>
        <color indexed="8"/>
        <rFont val="Calibri"/>
        <family val="2"/>
      </rPr>
      <t xml:space="preserve">COORDENADOR DE SERVIÇOS </t>
    </r>
    <r>
      <rPr>
        <sz val="8"/>
        <color indexed="8"/>
        <rFont val="Calibri"/>
        <family val="2"/>
      </rPr>
      <t>com jornada de 40 horas semanais.
Convenção Coletiva do SINDUSCON - STICC, registrada no MTE sob nº RS001478/2017.</t>
    </r>
  </si>
  <si>
    <t>COORDENADOR</t>
  </si>
  <si>
    <t>Adicional Coordenação (IN 02/2008 MPOG SLTI)</t>
  </si>
  <si>
    <t>Função COORDENADOR</t>
  </si>
  <si>
    <r>
      <t>Detalhamento dos Serviços: Custo relativo a um empregado da categoria de TÉCNICO INDUSTRIAL DE NÍVEL MÉDIO</t>
    </r>
    <r>
      <rPr>
        <b/>
        <sz val="8"/>
        <color indexed="8"/>
        <rFont val="Calibri"/>
        <family val="2"/>
      </rPr>
      <t xml:space="preserve"> (TÉCNICO EM REFRIGERAÇÃO)</t>
    </r>
    <r>
      <rPr>
        <sz val="8"/>
        <color indexed="8"/>
        <rFont val="Calibri"/>
        <family val="2"/>
      </rPr>
      <t>, com jornada de 40 horas semanais.
Convenção Coletiva do SINTEC, registrada no MTE RS002438/2017</t>
    </r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</si>
</sst>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%"/>
    <numFmt numFmtId="165" formatCode="0.0%"/>
    <numFmt numFmtId="166" formatCode="&quot;R$&quot;\ #,##0.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b/>
      <sz val="8"/>
      <color indexed="10"/>
      <name val="Calibri"/>
      <family val="2"/>
    </font>
    <font>
      <i/>
      <vertAlign val="superscript"/>
      <sz val="8"/>
      <color indexed="8"/>
      <name val="Calibri"/>
      <family val="2"/>
    </font>
    <font>
      <b/>
      <u val="single"/>
      <sz val="8"/>
      <color indexed="62"/>
      <name val="Calibri"/>
      <family val="2"/>
    </font>
    <font>
      <b/>
      <sz val="8"/>
      <name val="Tahoma"/>
      <family val="2"/>
    </font>
    <font>
      <b/>
      <i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5"/>
      <color indexed="8"/>
      <name val="Calibri"/>
      <family val="2"/>
    </font>
    <font>
      <sz val="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10"/>
      <name val="Calibri"/>
      <family val="2"/>
    </font>
    <font>
      <b/>
      <sz val="12"/>
      <color indexed="10"/>
      <name val="Calibri"/>
      <family val="2"/>
    </font>
    <font>
      <i/>
      <sz val="8"/>
      <color indexed="8"/>
      <name val="Calibri"/>
      <family val="2"/>
    </font>
    <font>
      <i/>
      <sz val="7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i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5"/>
      <color theme="1"/>
      <name val="Calibri"/>
      <family val="2"/>
    </font>
    <font>
      <sz val="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8"/>
      <color rgb="FFFF0000"/>
      <name val="Calibri"/>
      <family val="2"/>
    </font>
    <font>
      <b/>
      <sz val="12"/>
      <color rgb="FFFF0000"/>
      <name val="Calibri"/>
      <family val="2"/>
    </font>
    <font>
      <b/>
      <sz val="8"/>
      <color rgb="FFFF0000"/>
      <name val="Calibri"/>
      <family val="2"/>
    </font>
    <font>
      <i/>
      <sz val="8"/>
      <color theme="1"/>
      <name val="Calibri"/>
      <family val="2"/>
    </font>
    <font>
      <i/>
      <sz val="7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23">
    <xf numFmtId="0" fontId="0" fillId="0" borderId="0" xfId="0" applyFont="1" applyAlignment="1">
      <alignment/>
    </xf>
    <xf numFmtId="164" fontId="53" fillId="0" borderId="0" xfId="0" applyNumberFormat="1" applyFont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33" borderId="11" xfId="0" applyFont="1" applyFill="1" applyBorder="1" applyAlignment="1">
      <alignment vertical="center" wrapText="1"/>
    </xf>
    <xf numFmtId="0" fontId="54" fillId="5" borderId="11" xfId="0" applyFont="1" applyFill="1" applyBorder="1" applyAlignment="1">
      <alignment horizontal="center" vertical="center" wrapText="1"/>
    </xf>
    <xf numFmtId="164" fontId="53" fillId="0" borderId="11" xfId="0" applyNumberFormat="1" applyFont="1" applyBorder="1" applyAlignment="1">
      <alignment horizontal="center" vertical="center" wrapText="1"/>
    </xf>
    <xf numFmtId="4" fontId="53" fillId="0" borderId="11" xfId="0" applyNumberFormat="1" applyFont="1" applyBorder="1" applyAlignment="1">
      <alignment horizontal="center" vertical="center" wrapText="1"/>
    </xf>
    <xf numFmtId="2" fontId="53" fillId="0" borderId="0" xfId="0" applyNumberFormat="1" applyFont="1" applyAlignment="1">
      <alignment horizontal="center" vertical="center" wrapText="1"/>
    </xf>
    <xf numFmtId="165" fontId="53" fillId="0" borderId="0" xfId="0" applyNumberFormat="1" applyFont="1" applyAlignment="1">
      <alignment horizontal="center" vertical="center" wrapText="1"/>
    </xf>
    <xf numFmtId="9" fontId="53" fillId="0" borderId="11" xfId="0" applyNumberFormat="1" applyFont="1" applyBorder="1" applyAlignment="1">
      <alignment horizontal="center" vertical="center" wrapText="1"/>
    </xf>
    <xf numFmtId="1" fontId="53" fillId="0" borderId="11" xfId="0" applyNumberFormat="1" applyFont="1" applyBorder="1" applyAlignment="1">
      <alignment horizontal="center" vertical="center" wrapText="1"/>
    </xf>
    <xf numFmtId="2" fontId="53" fillId="34" borderId="0" xfId="0" applyNumberFormat="1" applyFont="1" applyFill="1" applyAlignment="1">
      <alignment horizontal="center" vertical="center" wrapText="1"/>
    </xf>
    <xf numFmtId="0" fontId="53" fillId="34" borderId="0" xfId="0" applyFont="1" applyFill="1" applyAlignment="1">
      <alignment horizontal="center" vertical="center" wrapText="1"/>
    </xf>
    <xf numFmtId="9" fontId="54" fillId="25" borderId="11" xfId="0" applyNumberFormat="1" applyFont="1" applyFill="1" applyBorder="1" applyAlignment="1" quotePrefix="1">
      <alignment horizontal="center" vertical="center" wrapText="1"/>
    </xf>
    <xf numFmtId="2" fontId="54" fillId="35" borderId="11" xfId="0" applyNumberFormat="1" applyFont="1" applyFill="1" applyBorder="1" applyAlignment="1" quotePrefix="1">
      <alignment horizontal="center" vertical="center" wrapText="1"/>
    </xf>
    <xf numFmtId="49" fontId="53" fillId="0" borderId="11" xfId="0" applyNumberFormat="1" applyFont="1" applyBorder="1" applyAlignment="1">
      <alignment horizontal="center" vertical="center" wrapText="1"/>
    </xf>
    <xf numFmtId="0" fontId="53" fillId="35" borderId="11" xfId="0" applyFont="1" applyFill="1" applyBorder="1" applyAlignment="1">
      <alignment horizontal="center" vertical="center" wrapText="1"/>
    </xf>
    <xf numFmtId="4" fontId="54" fillId="0" borderId="11" xfId="0" applyNumberFormat="1" applyFont="1" applyBorder="1" applyAlignment="1">
      <alignment horizontal="center" vertical="center" wrapText="1"/>
    </xf>
    <xf numFmtId="4" fontId="53" fillId="0" borderId="0" xfId="0" applyNumberFormat="1" applyFont="1" applyAlignment="1">
      <alignment horizontal="center" vertical="center" wrapText="1"/>
    </xf>
    <xf numFmtId="4" fontId="53" fillId="10" borderId="11" xfId="0" applyNumberFormat="1" applyFont="1" applyFill="1" applyBorder="1" applyAlignment="1">
      <alignment horizontal="center" vertical="center" wrapText="1"/>
    </xf>
    <xf numFmtId="0" fontId="53" fillId="10" borderId="11" xfId="0" applyFont="1" applyFill="1" applyBorder="1" applyAlignment="1">
      <alignment horizontal="center" vertical="center" wrapText="1"/>
    </xf>
    <xf numFmtId="10" fontId="54" fillId="0" borderId="11" xfId="0" applyNumberFormat="1" applyFont="1" applyBorder="1" applyAlignment="1">
      <alignment horizontal="center" vertical="center" wrapText="1"/>
    </xf>
    <xf numFmtId="10" fontId="53" fillId="0" borderId="11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" fontId="53" fillId="34" borderId="11" xfId="0" applyNumberFormat="1" applyFont="1" applyFill="1" applyBorder="1" applyAlignment="1">
      <alignment horizontal="center" vertical="center" wrapText="1"/>
    </xf>
    <xf numFmtId="2" fontId="53" fillId="0" borderId="11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164" fontId="54" fillId="0" borderId="11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 quotePrefix="1">
      <alignment horizontal="center" vertical="center" wrapText="1"/>
    </xf>
    <xf numFmtId="2" fontId="54" fillId="0" borderId="0" xfId="0" applyNumberFormat="1" applyFont="1" applyAlignment="1">
      <alignment horizontal="center" vertical="center" wrapText="1"/>
    </xf>
    <xf numFmtId="164" fontId="54" fillId="33" borderId="11" xfId="0" applyNumberFormat="1" applyFont="1" applyFill="1" applyBorder="1" applyAlignment="1">
      <alignment horizontal="center" vertical="center" wrapText="1"/>
    </xf>
    <xf numFmtId="4" fontId="54" fillId="33" borderId="11" xfId="0" applyNumberFormat="1" applyFont="1" applyFill="1" applyBorder="1" applyAlignment="1">
      <alignment horizontal="center" vertical="center" wrapText="1"/>
    </xf>
    <xf numFmtId="164" fontId="54" fillId="0" borderId="0" xfId="0" applyNumberFormat="1" applyFont="1" applyBorder="1" applyAlignment="1">
      <alignment horizontal="center" vertical="center" wrapText="1"/>
    </xf>
    <xf numFmtId="4" fontId="54" fillId="0" borderId="0" xfId="0" applyNumberFormat="1" applyFont="1" applyBorder="1" applyAlignment="1">
      <alignment horizontal="center" vertical="center" wrapText="1"/>
    </xf>
    <xf numFmtId="2" fontId="53" fillId="0" borderId="0" xfId="0" applyNumberFormat="1" applyFont="1" applyBorder="1" applyAlignment="1">
      <alignment horizontal="center" vertical="center" wrapText="1"/>
    </xf>
    <xf numFmtId="9" fontId="53" fillId="0" borderId="0" xfId="0" applyNumberFormat="1" applyFont="1" applyBorder="1" applyAlignment="1">
      <alignment horizontal="center" vertical="center" wrapText="1"/>
    </xf>
    <xf numFmtId="4" fontId="53" fillId="0" borderId="0" xfId="0" applyNumberFormat="1" applyFont="1" applyBorder="1" applyAlignment="1">
      <alignment horizontal="center" vertical="center" wrapText="1"/>
    </xf>
    <xf numFmtId="164" fontId="54" fillId="13" borderId="11" xfId="0" applyNumberFormat="1" applyFont="1" applyFill="1" applyBorder="1" applyAlignment="1">
      <alignment horizontal="center" vertical="center" wrapText="1"/>
    </xf>
    <xf numFmtId="4" fontId="54" fillId="13" borderId="11" xfId="0" applyNumberFormat="1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 vertical="center" wrapText="1"/>
    </xf>
    <xf numFmtId="164" fontId="54" fillId="34" borderId="0" xfId="0" applyNumberFormat="1" applyFont="1" applyFill="1" applyBorder="1" applyAlignment="1">
      <alignment horizontal="center" vertical="center" wrapText="1"/>
    </xf>
    <xf numFmtId="4" fontId="54" fillId="34" borderId="0" xfId="0" applyNumberFormat="1" applyFont="1" applyFill="1" applyBorder="1" applyAlignment="1">
      <alignment horizontal="center" vertical="center" wrapText="1"/>
    </xf>
    <xf numFmtId="4" fontId="54" fillId="35" borderId="11" xfId="0" applyNumberFormat="1" applyFont="1" applyFill="1" applyBorder="1" applyAlignment="1">
      <alignment horizontal="center" vertical="center" wrapText="1"/>
    </xf>
    <xf numFmtId="2" fontId="53" fillId="34" borderId="11" xfId="0" applyNumberFormat="1" applyFont="1" applyFill="1" applyBorder="1" applyAlignment="1">
      <alignment horizontal="center" vertical="center" wrapText="1"/>
    </xf>
    <xf numFmtId="0" fontId="53" fillId="34" borderId="11" xfId="0" applyFont="1" applyFill="1" applyBorder="1" applyAlignment="1" quotePrefix="1">
      <alignment horizontal="center" vertical="center" wrapText="1"/>
    </xf>
    <xf numFmtId="10" fontId="53" fillId="34" borderId="11" xfId="0" applyNumberFormat="1" applyFont="1" applyFill="1" applyBorder="1" applyAlignment="1">
      <alignment horizontal="center" vertical="center" wrapText="1"/>
    </xf>
    <xf numFmtId="49" fontId="54" fillId="35" borderId="11" xfId="0" applyNumberFormat="1" applyFont="1" applyFill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0" fontId="53" fillId="0" borderId="0" xfId="0" applyFont="1" applyAlignment="1" quotePrefix="1">
      <alignment horizontal="center" vertical="center" wrapText="1"/>
    </xf>
    <xf numFmtId="164" fontId="54" fillId="0" borderId="0" xfId="0" applyNumberFormat="1" applyFont="1" applyAlignment="1">
      <alignment horizontal="center" vertical="center" wrapText="1"/>
    </xf>
    <xf numFmtId="4" fontId="54" fillId="10" borderId="11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Border="1" applyAlignment="1">
      <alignment horizontal="center" vertical="center" wrapText="1"/>
    </xf>
    <xf numFmtId="0" fontId="55" fillId="35" borderId="11" xfId="0" applyFont="1" applyFill="1" applyBorder="1" applyAlignment="1" quotePrefix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34" borderId="11" xfId="0" applyFont="1" applyFill="1" applyBorder="1" applyAlignment="1" quotePrefix="1">
      <alignment horizontal="center" vertical="center" wrapText="1"/>
    </xf>
    <xf numFmtId="4" fontId="53" fillId="34" borderId="11" xfId="0" applyNumberFormat="1" applyFont="1" applyFill="1" applyBorder="1" applyAlignment="1">
      <alignment horizontal="center" vertical="center" wrapText="1"/>
    </xf>
    <xf numFmtId="164" fontId="56" fillId="0" borderId="11" xfId="0" applyNumberFormat="1" applyFont="1" applyBorder="1" applyAlignment="1">
      <alignment horizontal="center" vertical="center" wrapText="1"/>
    </xf>
    <xf numFmtId="4" fontId="56" fillId="35" borderId="11" xfId="0" applyNumberFormat="1" applyFont="1" applyFill="1" applyBorder="1" applyAlignment="1">
      <alignment horizontal="center" vertical="center" wrapText="1"/>
    </xf>
    <xf numFmtId="0" fontId="57" fillId="0" borderId="0" xfId="0" applyFont="1" applyAlignment="1" quotePrefix="1">
      <alignment horizontal="center" vertical="center" wrapText="1"/>
    </xf>
    <xf numFmtId="0" fontId="58" fillId="34" borderId="11" xfId="0" applyFont="1" applyFill="1" applyBorder="1" applyAlignment="1">
      <alignment horizontal="center" vertical="center" wrapText="1"/>
    </xf>
    <xf numFmtId="2" fontId="58" fillId="34" borderId="11" xfId="0" applyNumberFormat="1" applyFont="1" applyFill="1" applyBorder="1" applyAlignment="1">
      <alignment horizontal="center" vertical="center" wrapText="1"/>
    </xf>
    <xf numFmtId="0" fontId="58" fillId="34" borderId="11" xfId="0" applyFont="1" applyFill="1" applyBorder="1" applyAlignment="1" quotePrefix="1">
      <alignment horizontal="center" vertical="center" wrapText="1"/>
    </xf>
    <xf numFmtId="10" fontId="58" fillId="34" borderId="11" xfId="0" applyNumberFormat="1" applyFont="1" applyFill="1" applyBorder="1" applyAlignment="1">
      <alignment horizontal="center" vertical="center" wrapText="1"/>
    </xf>
    <xf numFmtId="0" fontId="53" fillId="34" borderId="11" xfId="0" applyFont="1" applyFill="1" applyBorder="1" applyAlignment="1" quotePrefix="1">
      <alignment horizontal="center" vertical="center" wrapText="1"/>
    </xf>
    <xf numFmtId="4" fontId="53" fillId="34" borderId="11" xfId="0" applyNumberFormat="1" applyFont="1" applyFill="1" applyBorder="1" applyAlignment="1">
      <alignment horizontal="center" vertical="center" wrapText="1"/>
    </xf>
    <xf numFmtId="0" fontId="53" fillId="10" borderId="11" xfId="0" applyFont="1" applyFill="1" applyBorder="1" applyAlignment="1">
      <alignment horizontal="center" vertical="center" wrapText="1"/>
    </xf>
    <xf numFmtId="10" fontId="54" fillId="0" borderId="11" xfId="0" applyNumberFormat="1" applyFont="1" applyBorder="1" applyAlignment="1">
      <alignment horizontal="center" vertical="center" wrapText="1"/>
    </xf>
    <xf numFmtId="10" fontId="53" fillId="0" borderId="11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" fontId="54" fillId="0" borderId="11" xfId="0" applyNumberFormat="1" applyFont="1" applyBorder="1" applyAlignment="1">
      <alignment horizontal="center" vertical="center" wrapText="1"/>
    </xf>
    <xf numFmtId="0" fontId="53" fillId="34" borderId="11" xfId="0" applyFont="1" applyFill="1" applyBorder="1" applyAlignment="1" quotePrefix="1">
      <alignment horizontal="center" vertical="center" wrapText="1"/>
    </xf>
    <xf numFmtId="4" fontId="53" fillId="34" borderId="11" xfId="0" applyNumberFormat="1" applyFont="1" applyFill="1" applyBorder="1" applyAlignment="1">
      <alignment horizontal="center" vertical="center" wrapText="1"/>
    </xf>
    <xf numFmtId="2" fontId="53" fillId="0" borderId="11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9" fillId="8" borderId="11" xfId="47" applyFont="1" applyFill="1" applyBorder="1" applyAlignment="1">
      <alignment horizontal="center"/>
      <protection/>
    </xf>
    <xf numFmtId="0" fontId="60" fillId="0" borderId="11" xfId="47" applyFont="1" applyBorder="1" applyAlignment="1">
      <alignment horizontal="left"/>
      <protection/>
    </xf>
    <xf numFmtId="0" fontId="60" fillId="0" borderId="11" xfId="47" applyFont="1" applyBorder="1" applyAlignment="1">
      <alignment horizontal="center"/>
      <protection/>
    </xf>
    <xf numFmtId="166" fontId="60" fillId="0" borderId="11" xfId="47" applyNumberFormat="1" applyFont="1" applyBorder="1" applyAlignment="1">
      <alignment horizontal="right"/>
      <protection/>
    </xf>
    <xf numFmtId="0" fontId="60" fillId="0" borderId="11" xfId="0" applyFont="1" applyBorder="1" applyAlignment="1">
      <alignment horizontal="center"/>
    </xf>
    <xf numFmtId="0" fontId="60" fillId="0" borderId="11" xfId="47" applyFont="1" applyFill="1" applyBorder="1" applyAlignment="1">
      <alignment horizontal="left"/>
      <protection/>
    </xf>
    <xf numFmtId="0" fontId="59" fillId="0" borderId="11" xfId="47" applyFont="1" applyFill="1" applyBorder="1" applyAlignment="1">
      <alignment horizontal="left"/>
      <protection/>
    </xf>
    <xf numFmtId="0" fontId="59" fillId="0" borderId="11" xfId="0" applyFont="1" applyBorder="1" applyAlignment="1">
      <alignment horizontal="center"/>
    </xf>
    <xf numFmtId="166" fontId="59" fillId="0" borderId="11" xfId="0" applyNumberFormat="1" applyFont="1" applyBorder="1" applyAlignment="1">
      <alignment horizontal="right"/>
    </xf>
    <xf numFmtId="164" fontId="61" fillId="0" borderId="0" xfId="0" applyNumberFormat="1" applyFont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2" fontId="53" fillId="0" borderId="11" xfId="0" applyNumberFormat="1" applyFont="1" applyBorder="1" applyAlignment="1">
      <alignment horizontal="center" vertical="center" wrapText="1"/>
    </xf>
    <xf numFmtId="0" fontId="53" fillId="34" borderId="11" xfId="0" applyFont="1" applyFill="1" applyBorder="1" applyAlignment="1" quotePrefix="1">
      <alignment horizontal="center" vertical="center" wrapText="1"/>
    </xf>
    <xf numFmtId="4" fontId="53" fillId="34" borderId="11" xfId="0" applyNumberFormat="1" applyFont="1" applyFill="1" applyBorder="1" applyAlignment="1">
      <alignment horizontal="center" vertical="center" wrapText="1"/>
    </xf>
    <xf numFmtId="10" fontId="53" fillId="0" borderId="11" xfId="0" applyNumberFormat="1" applyFont="1" applyBorder="1" applyAlignment="1">
      <alignment horizontal="center" vertical="center" wrapText="1"/>
    </xf>
    <xf numFmtId="4" fontId="54" fillId="0" borderId="11" xfId="0" applyNumberFormat="1" applyFont="1" applyBorder="1" applyAlignment="1">
      <alignment horizontal="center" vertical="center" wrapText="1"/>
    </xf>
    <xf numFmtId="10" fontId="54" fillId="0" borderId="11" xfId="0" applyNumberFormat="1" applyFont="1" applyBorder="1" applyAlignment="1">
      <alignment horizontal="center" vertical="center" wrapText="1"/>
    </xf>
    <xf numFmtId="0" fontId="53" fillId="10" borderId="11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9" fontId="53" fillId="33" borderId="11" xfId="0" applyNumberFormat="1" applyFont="1" applyFill="1" applyBorder="1" applyAlignment="1">
      <alignment horizontal="center" vertical="center" wrapText="1"/>
    </xf>
    <xf numFmtId="1" fontId="53" fillId="33" borderId="11" xfId="0" applyNumberFormat="1" applyFont="1" applyFill="1" applyBorder="1" applyAlignment="1">
      <alignment horizontal="center" vertical="center" wrapText="1"/>
    </xf>
    <xf numFmtId="4" fontId="53" fillId="33" borderId="11" xfId="0" applyNumberFormat="1" applyFont="1" applyFill="1" applyBorder="1" applyAlignment="1">
      <alignment horizontal="center" vertical="center" wrapText="1"/>
    </xf>
    <xf numFmtId="10" fontId="53" fillId="33" borderId="11" xfId="0" applyNumberFormat="1" applyFont="1" applyFill="1" applyBorder="1" applyAlignment="1">
      <alignment horizontal="center" vertical="center" wrapText="1"/>
    </xf>
    <xf numFmtId="2" fontId="53" fillId="33" borderId="11" xfId="0" applyNumberFormat="1" applyFont="1" applyFill="1" applyBorder="1" applyAlignment="1">
      <alignment horizontal="center" vertical="center" wrapText="1"/>
    </xf>
    <xf numFmtId="164" fontId="63" fillId="0" borderId="0" xfId="0" applyNumberFormat="1" applyFont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4" fontId="60" fillId="0" borderId="11" xfId="47" applyNumberFormat="1" applyFont="1" applyBorder="1" applyAlignment="1">
      <alignment horizontal="left"/>
      <protection/>
    </xf>
    <xf numFmtId="44" fontId="60" fillId="0" borderId="11" xfId="47" applyNumberFormat="1" applyFont="1" applyFill="1" applyBorder="1" applyAlignment="1">
      <alignment horizontal="left"/>
      <protection/>
    </xf>
    <xf numFmtId="0" fontId="59" fillId="0" borderId="11" xfId="47" applyFont="1" applyFill="1" applyBorder="1" applyAlignment="1">
      <alignment horizontal="center"/>
      <protection/>
    </xf>
    <xf numFmtId="0" fontId="53" fillId="10" borderId="11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10" fontId="54" fillId="0" borderId="11" xfId="0" applyNumberFormat="1" applyFont="1" applyBorder="1" applyAlignment="1">
      <alignment horizontal="center" vertical="center" wrapText="1"/>
    </xf>
    <xf numFmtId="10" fontId="53" fillId="0" borderId="11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" fontId="54" fillId="0" borderId="11" xfId="0" applyNumberFormat="1" applyFont="1" applyBorder="1" applyAlignment="1">
      <alignment horizontal="center" vertical="center" wrapText="1"/>
    </xf>
    <xf numFmtId="0" fontId="53" fillId="34" borderId="11" xfId="0" applyFont="1" applyFill="1" applyBorder="1" applyAlignment="1" quotePrefix="1">
      <alignment horizontal="center" vertical="center" wrapText="1"/>
    </xf>
    <xf numFmtId="4" fontId="53" fillId="34" borderId="11" xfId="0" applyNumberFormat="1" applyFont="1" applyFill="1" applyBorder="1" applyAlignment="1">
      <alignment horizontal="center" vertical="center" wrapText="1"/>
    </xf>
    <xf numFmtId="2" fontId="53" fillId="0" borderId="11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1" fontId="54" fillId="0" borderId="11" xfId="0" applyNumberFormat="1" applyFont="1" applyBorder="1" applyAlignment="1">
      <alignment horizontal="center" vertical="center" wrapText="1"/>
    </xf>
    <xf numFmtId="0" fontId="53" fillId="0" borderId="15" xfId="0" applyFont="1" applyBorder="1" applyAlignment="1">
      <alignment horizontal="justify" vertical="center" wrapText="1"/>
    </xf>
    <xf numFmtId="0" fontId="53" fillId="0" borderId="16" xfId="0" applyFont="1" applyBorder="1" applyAlignment="1">
      <alignment horizontal="justify" vertical="center" wrapText="1"/>
    </xf>
    <xf numFmtId="0" fontId="53" fillId="0" borderId="17" xfId="0" applyFont="1" applyBorder="1" applyAlignment="1">
      <alignment horizontal="justify" vertical="center" wrapText="1"/>
    </xf>
    <xf numFmtId="0" fontId="53" fillId="0" borderId="0" xfId="0" applyFont="1" applyBorder="1" applyAlignment="1">
      <alignment horizontal="justify" vertical="center" wrapText="1"/>
    </xf>
    <xf numFmtId="0" fontId="53" fillId="0" borderId="18" xfId="0" applyFont="1" applyBorder="1" applyAlignment="1">
      <alignment horizontal="justify" vertical="center" wrapText="1"/>
    </xf>
    <xf numFmtId="0" fontId="53" fillId="0" borderId="19" xfId="0" applyFont="1" applyBorder="1" applyAlignment="1">
      <alignment horizontal="justify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4" fillId="36" borderId="11" xfId="0" applyFont="1" applyFill="1" applyBorder="1" applyAlignment="1">
      <alignment horizontal="center" vertical="center" wrapText="1"/>
    </xf>
    <xf numFmtId="0" fontId="54" fillId="35" borderId="11" xfId="0" applyFont="1" applyFill="1" applyBorder="1" applyAlignment="1">
      <alignment horizontal="center" vertical="center" wrapText="1"/>
    </xf>
    <xf numFmtId="0" fontId="54" fillId="5" borderId="12" xfId="0" applyFont="1" applyFill="1" applyBorder="1" applyAlignment="1">
      <alignment horizontal="center" vertical="center" wrapText="1"/>
    </xf>
    <xf numFmtId="0" fontId="54" fillId="5" borderId="13" xfId="0" applyFont="1" applyFill="1" applyBorder="1" applyAlignment="1">
      <alignment horizontal="center" vertical="center" wrapText="1"/>
    </xf>
    <xf numFmtId="0" fontId="54" fillId="5" borderId="14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18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53" fillId="0" borderId="21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left" vertical="center" wrapText="1"/>
    </xf>
    <xf numFmtId="0" fontId="64" fillId="0" borderId="16" xfId="0" applyFont="1" applyBorder="1" applyAlignment="1">
      <alignment horizontal="left" vertical="center" wrapText="1"/>
    </xf>
    <xf numFmtId="0" fontId="64" fillId="0" borderId="19" xfId="0" applyFont="1" applyBorder="1" applyAlignment="1">
      <alignment horizontal="left" vertical="center" wrapText="1"/>
    </xf>
    <xf numFmtId="2" fontId="53" fillId="0" borderId="11" xfId="0" applyNumberFormat="1" applyFont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left" vertical="center"/>
    </xf>
    <xf numFmtId="0" fontId="53" fillId="0" borderId="13" xfId="0" applyFont="1" applyBorder="1" applyAlignment="1">
      <alignment horizontal="left" vertical="center"/>
    </xf>
    <xf numFmtId="0" fontId="53" fillId="0" borderId="14" xfId="0" applyFont="1" applyBorder="1" applyAlignment="1">
      <alignment horizontal="left" vertical="center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  <xf numFmtId="0" fontId="54" fillId="13" borderId="11" xfId="0" applyFont="1" applyFill="1" applyBorder="1" applyAlignment="1">
      <alignment horizontal="center" vertical="center" wrapText="1"/>
    </xf>
    <xf numFmtId="0" fontId="66" fillId="5" borderId="12" xfId="0" applyFont="1" applyFill="1" applyBorder="1" applyAlignment="1">
      <alignment horizontal="center" vertical="center" wrapText="1"/>
    </xf>
    <xf numFmtId="0" fontId="66" fillId="5" borderId="13" xfId="0" applyFont="1" applyFill="1" applyBorder="1" applyAlignment="1">
      <alignment horizontal="center" vertical="center" wrapText="1"/>
    </xf>
    <xf numFmtId="0" fontId="66" fillId="5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54" fillId="25" borderId="11" xfId="0" applyFont="1" applyFill="1" applyBorder="1" applyAlignment="1" quotePrefix="1">
      <alignment horizontal="center" vertical="center" wrapText="1"/>
    </xf>
    <xf numFmtId="0" fontId="54" fillId="25" borderId="12" xfId="0" applyFont="1" applyFill="1" applyBorder="1" applyAlignment="1">
      <alignment horizontal="left" vertical="center" wrapText="1"/>
    </xf>
    <xf numFmtId="0" fontId="54" fillId="25" borderId="13" xfId="0" applyFont="1" applyFill="1" applyBorder="1" applyAlignment="1" quotePrefix="1">
      <alignment horizontal="left" vertical="center" wrapText="1"/>
    </xf>
    <xf numFmtId="0" fontId="54" fillId="25" borderId="14" xfId="0" applyFont="1" applyFill="1" applyBorder="1" applyAlignment="1" quotePrefix="1">
      <alignment horizontal="left" vertical="center" wrapText="1"/>
    </xf>
    <xf numFmtId="0" fontId="53" fillId="34" borderId="11" xfId="0" applyFont="1" applyFill="1" applyBorder="1" applyAlignment="1" quotePrefix="1">
      <alignment horizontal="center" vertical="center" wrapText="1"/>
    </xf>
    <xf numFmtId="4" fontId="53" fillId="34" borderId="11" xfId="0" applyNumberFormat="1" applyFont="1" applyFill="1" applyBorder="1" applyAlignment="1">
      <alignment horizontal="center" vertical="center" wrapText="1"/>
    </xf>
    <xf numFmtId="0" fontId="53" fillId="0" borderId="11" xfId="0" applyFont="1" applyBorder="1" applyAlignment="1" quotePrefix="1">
      <alignment horizontal="left" vertical="center" wrapText="1"/>
    </xf>
    <xf numFmtId="10" fontId="53" fillId="0" borderId="11" xfId="0" applyNumberFormat="1" applyFont="1" applyBorder="1" applyAlignment="1">
      <alignment horizontal="center" vertical="center" wrapText="1"/>
    </xf>
    <xf numFmtId="0" fontId="53" fillId="35" borderId="11" xfId="0" applyFont="1" applyFill="1" applyBorder="1" applyAlignment="1" quotePrefix="1">
      <alignment horizontal="left" vertical="center" wrapText="1"/>
    </xf>
    <xf numFmtId="0" fontId="64" fillId="0" borderId="0" xfId="0" applyFont="1" applyBorder="1" applyAlignment="1">
      <alignment horizontal="left" vertical="center" wrapText="1"/>
    </xf>
    <xf numFmtId="0" fontId="54" fillId="35" borderId="11" xfId="0" applyFont="1" applyFill="1" applyBorder="1" applyAlignment="1" quotePrefix="1">
      <alignment horizontal="center" vertical="center" wrapText="1"/>
    </xf>
    <xf numFmtId="0" fontId="53" fillId="0" borderId="11" xfId="0" applyFont="1" applyBorder="1" applyAlignment="1" quotePrefix="1">
      <alignment horizontal="center" vertical="center" wrapText="1"/>
    </xf>
    <xf numFmtId="4" fontId="53" fillId="0" borderId="12" xfId="0" applyNumberFormat="1" applyFont="1" applyBorder="1" applyAlignment="1">
      <alignment horizontal="center" vertical="center" wrapText="1"/>
    </xf>
    <xf numFmtId="4" fontId="53" fillId="0" borderId="14" xfId="0" applyNumberFormat="1" applyFont="1" applyBorder="1" applyAlignment="1">
      <alignment horizontal="center" vertical="center" wrapText="1"/>
    </xf>
    <xf numFmtId="4" fontId="54" fillId="0" borderId="11" xfId="0" applyNumberFormat="1" applyFont="1" applyBorder="1" applyAlignment="1">
      <alignment horizontal="center" vertical="center" wrapText="1"/>
    </xf>
    <xf numFmtId="4" fontId="54" fillId="0" borderId="12" xfId="0" applyNumberFormat="1" applyFont="1" applyBorder="1" applyAlignment="1">
      <alignment horizontal="center" vertical="center" wrapText="1"/>
    </xf>
    <xf numFmtId="0" fontId="54" fillId="13" borderId="12" xfId="0" applyFont="1" applyFill="1" applyBorder="1" applyAlignment="1">
      <alignment horizontal="center" vertical="center" wrapText="1"/>
    </xf>
    <xf numFmtId="0" fontId="54" fillId="13" borderId="13" xfId="0" applyFont="1" applyFill="1" applyBorder="1" applyAlignment="1">
      <alignment horizontal="center" vertical="center" wrapText="1"/>
    </xf>
    <xf numFmtId="0" fontId="54" fillId="13" borderId="14" xfId="0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left" vertical="center" wrapText="1"/>
    </xf>
    <xf numFmtId="10" fontId="54" fillId="0" borderId="11" xfId="0" applyNumberFormat="1" applyFont="1" applyBorder="1" applyAlignment="1">
      <alignment horizontal="center" vertical="center" wrapText="1"/>
    </xf>
    <xf numFmtId="0" fontId="54" fillId="11" borderId="11" xfId="0" applyFont="1" applyFill="1" applyBorder="1" applyAlignment="1">
      <alignment horizontal="center" vertical="center" wrapText="1"/>
    </xf>
    <xf numFmtId="0" fontId="53" fillId="10" borderId="11" xfId="0" applyFont="1" applyFill="1" applyBorder="1" applyAlignment="1">
      <alignment horizontal="center" vertical="center" wrapText="1"/>
    </xf>
    <xf numFmtId="0" fontId="54" fillId="10" borderId="11" xfId="0" applyFont="1" applyFill="1" applyBorder="1" applyAlignment="1">
      <alignment horizontal="center" vertical="center" wrapText="1"/>
    </xf>
    <xf numFmtId="0" fontId="53" fillId="10" borderId="12" xfId="0" applyFont="1" applyFill="1" applyBorder="1" applyAlignment="1">
      <alignment horizontal="left" vertical="center" wrapText="1"/>
    </xf>
    <xf numFmtId="0" fontId="53" fillId="10" borderId="13" xfId="0" applyFont="1" applyFill="1" applyBorder="1" applyAlignment="1">
      <alignment horizontal="left" vertical="center" wrapText="1"/>
    </xf>
    <xf numFmtId="0" fontId="53" fillId="10" borderId="14" xfId="0" applyFont="1" applyFill="1" applyBorder="1" applyAlignment="1">
      <alignment horizontal="left" vertical="center" wrapText="1"/>
    </xf>
    <xf numFmtId="0" fontId="54" fillId="10" borderId="12" xfId="0" applyFont="1" applyFill="1" applyBorder="1" applyAlignment="1">
      <alignment horizontal="center" vertical="center" wrapText="1"/>
    </xf>
    <xf numFmtId="0" fontId="54" fillId="10" borderId="13" xfId="0" applyFont="1" applyFill="1" applyBorder="1" applyAlignment="1">
      <alignment horizontal="center" vertical="center" wrapText="1"/>
    </xf>
    <xf numFmtId="0" fontId="54" fillId="10" borderId="14" xfId="0" applyFont="1" applyFill="1" applyBorder="1" applyAlignment="1">
      <alignment horizontal="center" vertical="center" wrapText="1"/>
    </xf>
    <xf numFmtId="0" fontId="58" fillId="34" borderId="12" xfId="0" applyFont="1" applyFill="1" applyBorder="1" applyAlignment="1" quotePrefix="1">
      <alignment horizontal="center" vertical="center" wrapText="1"/>
    </xf>
    <xf numFmtId="0" fontId="58" fillId="34" borderId="14" xfId="0" applyFont="1" applyFill="1" applyBorder="1" applyAlignment="1" quotePrefix="1">
      <alignment horizontal="center" vertical="center" wrapText="1"/>
    </xf>
    <xf numFmtId="0" fontId="53" fillId="0" borderId="15" xfId="0" applyFont="1" applyBorder="1" applyAlignment="1">
      <alignment horizontal="justify" vertical="top" wrapText="1"/>
    </xf>
    <xf numFmtId="0" fontId="53" fillId="0" borderId="16" xfId="0" applyFont="1" applyBorder="1" applyAlignment="1">
      <alignment horizontal="justify" vertical="top" wrapText="1"/>
    </xf>
    <xf numFmtId="0" fontId="53" fillId="0" borderId="17" xfId="0" applyFont="1" applyBorder="1" applyAlignment="1">
      <alignment horizontal="justify" vertical="top" wrapText="1"/>
    </xf>
    <xf numFmtId="0" fontId="53" fillId="0" borderId="0" xfId="0" applyFont="1" applyBorder="1" applyAlignment="1">
      <alignment horizontal="justify" vertical="top" wrapText="1"/>
    </xf>
    <xf numFmtId="0" fontId="53" fillId="0" borderId="18" xfId="0" applyFont="1" applyBorder="1" applyAlignment="1">
      <alignment horizontal="justify" vertical="top" wrapText="1"/>
    </xf>
    <xf numFmtId="0" fontId="53" fillId="0" borderId="19" xfId="0" applyFont="1" applyBorder="1" applyAlignment="1">
      <alignment horizontal="justify" vertical="top" wrapText="1"/>
    </xf>
    <xf numFmtId="0" fontId="59" fillId="14" borderId="11" xfId="47" applyFont="1" applyFill="1" applyBorder="1" applyAlignment="1">
      <alignment horizont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4"/>
  <sheetViews>
    <sheetView zoomScaleSheetLayoutView="100" zoomScalePageLayoutView="0" workbookViewId="0" topLeftCell="A1">
      <selection activeCell="I106" sqref="I106"/>
    </sheetView>
  </sheetViews>
  <sheetFormatPr defaultColWidth="9.140625" defaultRowHeight="15"/>
  <cols>
    <col min="1" max="1" width="2.8515625" style="4" customWidth="1"/>
    <col min="2" max="2" width="12.7109375" style="4" customWidth="1"/>
    <col min="3" max="6" width="11.28125" style="4" customWidth="1"/>
    <col min="7" max="7" width="12.00390625" style="4" customWidth="1"/>
    <col min="8" max="8" width="8.7109375" style="4" customWidth="1"/>
    <col min="9" max="9" width="11.7109375" style="4" customWidth="1"/>
    <col min="10" max="10" width="11.140625" style="1" bestFit="1" customWidth="1"/>
    <col min="11" max="11" width="10.00390625" style="4" bestFit="1" customWidth="1"/>
    <col min="12" max="16384" width="9.140625" style="4" customWidth="1"/>
  </cols>
  <sheetData>
    <row r="1" spans="1:9" ht="41.25" customHeight="1">
      <c r="A1" s="129" t="s">
        <v>161</v>
      </c>
      <c r="B1" s="129"/>
      <c r="C1" s="129"/>
      <c r="D1" s="129"/>
      <c r="E1" s="129"/>
      <c r="F1" s="129"/>
      <c r="G1" s="129"/>
      <c r="H1" s="129"/>
      <c r="I1" s="129"/>
    </row>
    <row r="2" spans="1:9" ht="22.5" customHeight="1">
      <c r="A2" s="129" t="s">
        <v>5</v>
      </c>
      <c r="B2" s="129"/>
      <c r="C2" s="130" t="s">
        <v>194</v>
      </c>
      <c r="D2" s="130"/>
      <c r="E2" s="141" t="s">
        <v>146</v>
      </c>
      <c r="F2" s="141"/>
      <c r="G2" s="141"/>
      <c r="H2" s="141"/>
      <c r="I2" s="141"/>
    </row>
    <row r="3" spans="1:9" ht="11.25">
      <c r="A3" s="129" t="s">
        <v>6</v>
      </c>
      <c r="B3" s="129"/>
      <c r="C3" s="3"/>
      <c r="D3" s="2"/>
      <c r="E3" s="29" t="s">
        <v>7</v>
      </c>
      <c r="F3" s="29"/>
      <c r="G3" s="2"/>
      <c r="H3" s="2"/>
      <c r="I3" s="2"/>
    </row>
    <row r="4" ht="4.5" customHeight="1"/>
    <row r="5" spans="1:9" ht="24" customHeight="1">
      <c r="A5" s="131" t="s">
        <v>203</v>
      </c>
      <c r="B5" s="132"/>
      <c r="C5" s="132"/>
      <c r="D5" s="132"/>
      <c r="E5" s="132"/>
      <c r="F5" s="132"/>
      <c r="G5" s="137" t="s">
        <v>195</v>
      </c>
      <c r="H5" s="137"/>
      <c r="I5" s="103">
        <v>200</v>
      </c>
    </row>
    <row r="6" spans="1:9" ht="11.25" customHeight="1">
      <c r="A6" s="133"/>
      <c r="B6" s="134"/>
      <c r="C6" s="134"/>
      <c r="D6" s="134"/>
      <c r="E6" s="134"/>
      <c r="F6" s="134"/>
      <c r="G6" s="137" t="s">
        <v>8</v>
      </c>
      <c r="H6" s="110" t="s">
        <v>9</v>
      </c>
      <c r="I6" s="104">
        <v>0.2</v>
      </c>
    </row>
    <row r="7" spans="1:9" ht="11.25" customHeight="1">
      <c r="A7" s="133"/>
      <c r="B7" s="134"/>
      <c r="C7" s="134"/>
      <c r="D7" s="134"/>
      <c r="E7" s="134"/>
      <c r="F7" s="134"/>
      <c r="G7" s="137"/>
      <c r="H7" s="110" t="s">
        <v>10</v>
      </c>
      <c r="I7" s="105">
        <v>0</v>
      </c>
    </row>
    <row r="8" spans="1:9" ht="11.25" customHeight="1">
      <c r="A8" s="133"/>
      <c r="B8" s="134"/>
      <c r="C8" s="134"/>
      <c r="D8" s="134"/>
      <c r="E8" s="134"/>
      <c r="F8" s="134"/>
      <c r="G8" s="137"/>
      <c r="H8" s="110" t="s">
        <v>11</v>
      </c>
      <c r="I8" s="104">
        <v>0.4</v>
      </c>
    </row>
    <row r="9" spans="1:9" ht="24.75" customHeight="1">
      <c r="A9" s="135"/>
      <c r="B9" s="136"/>
      <c r="C9" s="136"/>
      <c r="D9" s="136"/>
      <c r="E9" s="136"/>
      <c r="F9" s="136"/>
      <c r="G9" s="137"/>
      <c r="H9" s="110" t="s">
        <v>10</v>
      </c>
      <c r="I9" s="110">
        <v>0</v>
      </c>
    </row>
    <row r="10" spans="1:9" ht="15" customHeight="1">
      <c r="A10" s="139"/>
      <c r="B10" s="148"/>
      <c r="C10" s="148"/>
      <c r="D10" s="148"/>
      <c r="E10" s="148"/>
      <c r="F10" s="148"/>
      <c r="G10" s="110" t="s">
        <v>13</v>
      </c>
      <c r="H10" s="110">
        <v>220</v>
      </c>
      <c r="I10" s="106">
        <v>1522.4</v>
      </c>
    </row>
    <row r="11" spans="1:9" ht="15" customHeight="1">
      <c r="A11" s="139" t="s">
        <v>14</v>
      </c>
      <c r="B11" s="148"/>
      <c r="C11" s="148"/>
      <c r="D11" s="148"/>
      <c r="E11" s="148"/>
      <c r="F11" s="148"/>
      <c r="G11" s="110" t="s">
        <v>15</v>
      </c>
      <c r="H11" s="110" t="s">
        <v>16</v>
      </c>
      <c r="I11" s="107">
        <v>0.05</v>
      </c>
    </row>
    <row r="12" spans="1:9" ht="15" customHeight="1">
      <c r="A12" s="149" t="s">
        <v>174</v>
      </c>
      <c r="B12" s="150"/>
      <c r="C12" s="150"/>
      <c r="D12" s="150"/>
      <c r="E12" s="150"/>
      <c r="F12" s="150"/>
      <c r="G12" s="137" t="s">
        <v>15</v>
      </c>
      <c r="H12" s="110" t="s">
        <v>17</v>
      </c>
      <c r="I12" s="110">
        <v>4.05</v>
      </c>
    </row>
    <row r="13" spans="1:9" ht="11.25">
      <c r="A13" s="151"/>
      <c r="B13" s="152"/>
      <c r="C13" s="152"/>
      <c r="D13" s="152"/>
      <c r="E13" s="152"/>
      <c r="F13" s="152"/>
      <c r="G13" s="137"/>
      <c r="H13" s="110" t="s">
        <v>18</v>
      </c>
      <c r="I13" s="110">
        <v>22</v>
      </c>
    </row>
    <row r="14" spans="1:9" ht="11.25">
      <c r="A14" s="151"/>
      <c r="B14" s="152"/>
      <c r="C14" s="152"/>
      <c r="D14" s="152"/>
      <c r="E14" s="152"/>
      <c r="F14" s="152"/>
      <c r="G14" s="137"/>
      <c r="H14" s="110" t="s">
        <v>19</v>
      </c>
      <c r="I14" s="110">
        <v>2</v>
      </c>
    </row>
    <row r="15" spans="1:9" ht="11.25">
      <c r="A15" s="153"/>
      <c r="B15" s="154"/>
      <c r="C15" s="154"/>
      <c r="D15" s="154"/>
      <c r="E15" s="154"/>
      <c r="F15" s="154"/>
      <c r="G15" s="137"/>
      <c r="H15" s="110" t="s">
        <v>20</v>
      </c>
      <c r="I15" s="104">
        <v>0.03</v>
      </c>
    </row>
    <row r="16" spans="1:9" ht="11.25" customHeight="1">
      <c r="A16" s="138" t="s">
        <v>175</v>
      </c>
      <c r="B16" s="138"/>
      <c r="C16" s="138"/>
      <c r="D16" s="138"/>
      <c r="E16" s="138"/>
      <c r="F16" s="139"/>
      <c r="G16" s="137" t="s">
        <v>21</v>
      </c>
      <c r="H16" s="110" t="s">
        <v>22</v>
      </c>
      <c r="I16" s="108">
        <v>228</v>
      </c>
    </row>
    <row r="17" spans="1:9" ht="11.25" customHeight="1">
      <c r="A17" s="138"/>
      <c r="B17" s="138"/>
      <c r="C17" s="138"/>
      <c r="D17" s="138"/>
      <c r="E17" s="138"/>
      <c r="F17" s="139"/>
      <c r="G17" s="137"/>
      <c r="H17" s="110" t="s">
        <v>23</v>
      </c>
      <c r="I17" s="105">
        <v>1</v>
      </c>
    </row>
    <row r="18" spans="1:9" ht="11.25" customHeight="1">
      <c r="A18" s="138"/>
      <c r="B18" s="138"/>
      <c r="C18" s="138"/>
      <c r="D18" s="138"/>
      <c r="E18" s="138"/>
      <c r="F18" s="139"/>
      <c r="G18" s="137"/>
      <c r="H18" s="110" t="s">
        <v>24</v>
      </c>
      <c r="I18" s="105">
        <v>1</v>
      </c>
    </row>
    <row r="19" spans="1:9" ht="11.25">
      <c r="A19" s="138"/>
      <c r="B19" s="138"/>
      <c r="C19" s="138"/>
      <c r="D19" s="138"/>
      <c r="E19" s="138"/>
      <c r="F19" s="139"/>
      <c r="G19" s="137"/>
      <c r="H19" s="110" t="s">
        <v>20</v>
      </c>
      <c r="I19" s="107">
        <v>0.2</v>
      </c>
    </row>
    <row r="20" spans="1:9" ht="11.25">
      <c r="A20" s="138" t="s">
        <v>25</v>
      </c>
      <c r="B20" s="138"/>
      <c r="C20" s="138"/>
      <c r="D20" s="138"/>
      <c r="E20" s="138"/>
      <c r="F20" s="139"/>
      <c r="G20" s="110"/>
      <c r="H20" s="110" t="s">
        <v>16</v>
      </c>
      <c r="I20" s="107">
        <v>0.2</v>
      </c>
    </row>
    <row r="21" ht="4.5" customHeight="1"/>
    <row r="22" spans="1:9" ht="17.25" customHeight="1">
      <c r="A22" s="140" t="s">
        <v>26</v>
      </c>
      <c r="B22" s="140"/>
      <c r="C22" s="140"/>
      <c r="D22" s="140"/>
      <c r="E22" s="140"/>
      <c r="F22" s="140"/>
      <c r="G22" s="140"/>
      <c r="H22" s="140"/>
      <c r="I22" s="140"/>
    </row>
    <row r="23" spans="1:9" ht="33.75">
      <c r="A23" s="6" t="s">
        <v>27</v>
      </c>
      <c r="B23" s="142" t="s">
        <v>28</v>
      </c>
      <c r="C23" s="143"/>
      <c r="D23" s="143"/>
      <c r="E23" s="143"/>
      <c r="F23" s="143"/>
      <c r="G23" s="144"/>
      <c r="H23" s="6" t="s">
        <v>29</v>
      </c>
      <c r="I23" s="6" t="s">
        <v>30</v>
      </c>
    </row>
    <row r="24" spans="1:9" ht="15" customHeight="1">
      <c r="A24" s="25">
        <v>1</v>
      </c>
      <c r="B24" s="145" t="s">
        <v>31</v>
      </c>
      <c r="C24" s="146"/>
      <c r="D24" s="146"/>
      <c r="E24" s="146"/>
      <c r="F24" s="146"/>
      <c r="G24" s="147"/>
      <c r="H24" s="7">
        <f aca="true" t="shared" si="0" ref="H24:H29">I24/$I$30</f>
        <v>1</v>
      </c>
      <c r="I24" s="8">
        <f>I10/H10*I5</f>
        <v>1384.0000000000002</v>
      </c>
    </row>
    <row r="25" spans="1:10" ht="15" customHeight="1">
      <c r="A25" s="25">
        <v>2</v>
      </c>
      <c r="B25" s="145" t="s">
        <v>147</v>
      </c>
      <c r="C25" s="146"/>
      <c r="D25" s="146"/>
      <c r="E25" s="146"/>
      <c r="F25" s="146"/>
      <c r="G25" s="147"/>
      <c r="H25" s="7">
        <f t="shared" si="0"/>
        <v>0</v>
      </c>
      <c r="I25" s="26">
        <v>0</v>
      </c>
      <c r="J25" s="9"/>
    </row>
    <row r="26" spans="1:9" ht="15" customHeight="1">
      <c r="A26" s="25">
        <v>3</v>
      </c>
      <c r="B26" s="145" t="s">
        <v>148</v>
      </c>
      <c r="C26" s="146"/>
      <c r="D26" s="146"/>
      <c r="E26" s="146"/>
      <c r="F26" s="146"/>
      <c r="G26" s="147"/>
      <c r="H26" s="7">
        <f t="shared" si="0"/>
        <v>0</v>
      </c>
      <c r="I26" s="8">
        <v>0</v>
      </c>
    </row>
    <row r="27" spans="1:9" ht="15" customHeight="1">
      <c r="A27" s="155">
        <v>4</v>
      </c>
      <c r="B27" s="157" t="s">
        <v>142</v>
      </c>
      <c r="C27" s="157"/>
      <c r="D27" s="157"/>
      <c r="E27" s="157"/>
      <c r="F27" s="157"/>
      <c r="G27" s="157"/>
      <c r="H27" s="7">
        <f t="shared" si="0"/>
        <v>0</v>
      </c>
      <c r="I27" s="8">
        <f>I6*I7*I10</f>
        <v>0</v>
      </c>
    </row>
    <row r="28" spans="1:9" ht="15" customHeight="1">
      <c r="A28" s="156"/>
      <c r="B28" s="158" t="s">
        <v>150</v>
      </c>
      <c r="C28" s="159"/>
      <c r="D28" s="159"/>
      <c r="E28" s="159"/>
      <c r="F28" s="159"/>
      <c r="G28" s="160"/>
      <c r="H28" s="7">
        <f t="shared" si="0"/>
        <v>0</v>
      </c>
      <c r="I28" s="8">
        <f>(I8*I9*I10)</f>
        <v>0</v>
      </c>
    </row>
    <row r="29" spans="1:9" ht="15" customHeight="1">
      <c r="A29" s="25">
        <v>5</v>
      </c>
      <c r="B29" s="145" t="s">
        <v>25</v>
      </c>
      <c r="C29" s="146"/>
      <c r="D29" s="146"/>
      <c r="E29" s="146"/>
      <c r="F29" s="146"/>
      <c r="G29" s="147"/>
      <c r="H29" s="7">
        <f t="shared" si="0"/>
        <v>0</v>
      </c>
      <c r="I29" s="8">
        <v>0</v>
      </c>
    </row>
    <row r="30" spans="1:10" s="32" customFormat="1" ht="15" customHeight="1">
      <c r="A30" s="161" t="s">
        <v>32</v>
      </c>
      <c r="B30" s="162"/>
      <c r="C30" s="162"/>
      <c r="D30" s="162"/>
      <c r="E30" s="162"/>
      <c r="F30" s="162"/>
      <c r="G30" s="163"/>
      <c r="H30" s="31">
        <f>SUM(H24:H29)</f>
        <v>1</v>
      </c>
      <c r="I30" s="19">
        <f>SUM(I24:I29)</f>
        <v>1384.0000000000002</v>
      </c>
      <c r="J30" s="9"/>
    </row>
    <row r="31" ht="4.5" customHeight="1"/>
    <row r="32" spans="1:9" ht="33.75" customHeight="1">
      <c r="A32" s="6" t="s">
        <v>33</v>
      </c>
      <c r="B32" s="142" t="s">
        <v>34</v>
      </c>
      <c r="C32" s="143"/>
      <c r="D32" s="143"/>
      <c r="E32" s="143"/>
      <c r="F32" s="143"/>
      <c r="G32" s="144"/>
      <c r="H32" s="6" t="s">
        <v>29</v>
      </c>
      <c r="I32" s="6" t="s">
        <v>30</v>
      </c>
    </row>
    <row r="33" spans="1:9" ht="15" customHeight="1">
      <c r="A33" s="25">
        <v>1</v>
      </c>
      <c r="B33" s="145" t="s">
        <v>151</v>
      </c>
      <c r="C33" s="146"/>
      <c r="D33" s="146"/>
      <c r="E33" s="146"/>
      <c r="F33" s="146"/>
      <c r="G33" s="147"/>
      <c r="H33" s="7">
        <v>0.2</v>
      </c>
      <c r="I33" s="8">
        <f>$I$30*H33</f>
        <v>276.80000000000007</v>
      </c>
    </row>
    <row r="34" spans="1:9" ht="15" customHeight="1">
      <c r="A34" s="25">
        <v>2</v>
      </c>
      <c r="B34" s="145" t="s">
        <v>152</v>
      </c>
      <c r="C34" s="146"/>
      <c r="D34" s="146"/>
      <c r="E34" s="146"/>
      <c r="F34" s="146"/>
      <c r="G34" s="147"/>
      <c r="H34" s="7">
        <v>0.015</v>
      </c>
      <c r="I34" s="8">
        <f aca="true" t="shared" si="1" ref="I34:I40">$I$30*H34</f>
        <v>20.76</v>
      </c>
    </row>
    <row r="35" spans="1:9" ht="15" customHeight="1">
      <c r="A35" s="25">
        <v>3</v>
      </c>
      <c r="B35" s="145" t="s">
        <v>153</v>
      </c>
      <c r="C35" s="146"/>
      <c r="D35" s="146"/>
      <c r="E35" s="146"/>
      <c r="F35" s="146"/>
      <c r="G35" s="147"/>
      <c r="H35" s="7">
        <v>0.01</v>
      </c>
      <c r="I35" s="8">
        <f t="shared" si="1"/>
        <v>13.840000000000003</v>
      </c>
    </row>
    <row r="36" spans="1:9" ht="15" customHeight="1">
      <c r="A36" s="25">
        <v>4</v>
      </c>
      <c r="B36" s="145" t="s">
        <v>154</v>
      </c>
      <c r="C36" s="146"/>
      <c r="D36" s="146"/>
      <c r="E36" s="146"/>
      <c r="F36" s="146"/>
      <c r="G36" s="147"/>
      <c r="H36" s="7">
        <v>0.002</v>
      </c>
      <c r="I36" s="8">
        <f t="shared" si="1"/>
        <v>2.7680000000000007</v>
      </c>
    </row>
    <row r="37" spans="1:9" ht="15" customHeight="1">
      <c r="A37" s="25">
        <v>5</v>
      </c>
      <c r="B37" s="145" t="s">
        <v>155</v>
      </c>
      <c r="C37" s="146"/>
      <c r="D37" s="146"/>
      <c r="E37" s="146"/>
      <c r="F37" s="146"/>
      <c r="G37" s="147"/>
      <c r="H37" s="7">
        <v>0.025</v>
      </c>
      <c r="I37" s="8">
        <f t="shared" si="1"/>
        <v>34.60000000000001</v>
      </c>
    </row>
    <row r="38" spans="1:9" ht="15" customHeight="1">
      <c r="A38" s="25">
        <v>6</v>
      </c>
      <c r="B38" s="145" t="s">
        <v>156</v>
      </c>
      <c r="C38" s="146"/>
      <c r="D38" s="146"/>
      <c r="E38" s="146"/>
      <c r="F38" s="146"/>
      <c r="G38" s="147"/>
      <c r="H38" s="7">
        <v>0.08</v>
      </c>
      <c r="I38" s="8">
        <f t="shared" si="1"/>
        <v>110.72000000000003</v>
      </c>
    </row>
    <row r="39" spans="1:9" ht="15" customHeight="1">
      <c r="A39" s="25">
        <v>7</v>
      </c>
      <c r="B39" s="145" t="s">
        <v>157</v>
      </c>
      <c r="C39" s="146"/>
      <c r="D39" s="146"/>
      <c r="E39" s="146"/>
      <c r="F39" s="146"/>
      <c r="G39" s="147"/>
      <c r="H39" s="7">
        <v>0.03</v>
      </c>
      <c r="I39" s="8">
        <f t="shared" si="1"/>
        <v>41.52</v>
      </c>
    </row>
    <row r="40" spans="1:9" ht="15" customHeight="1">
      <c r="A40" s="25">
        <v>8</v>
      </c>
      <c r="B40" s="145" t="s">
        <v>158</v>
      </c>
      <c r="C40" s="146"/>
      <c r="D40" s="146"/>
      <c r="E40" s="146"/>
      <c r="F40" s="146"/>
      <c r="G40" s="147"/>
      <c r="H40" s="7">
        <v>0.006</v>
      </c>
      <c r="I40" s="8">
        <f t="shared" si="1"/>
        <v>8.304000000000002</v>
      </c>
    </row>
    <row r="41" spans="1:10" s="32" customFormat="1" ht="15" customHeight="1">
      <c r="A41" s="161" t="s">
        <v>35</v>
      </c>
      <c r="B41" s="162"/>
      <c r="C41" s="162"/>
      <c r="D41" s="162"/>
      <c r="E41" s="162"/>
      <c r="F41" s="162"/>
      <c r="G41" s="163"/>
      <c r="H41" s="31">
        <f>SUM(H33:H40)</f>
        <v>0.3680000000000001</v>
      </c>
      <c r="I41" s="19">
        <f>I33+I34+I35+I36+I37+I38+I39+I40</f>
        <v>509.3120000000001</v>
      </c>
      <c r="J41" s="9"/>
    </row>
    <row r="42" spans="1:9" ht="15" customHeight="1">
      <c r="A42" s="164" t="s">
        <v>36</v>
      </c>
      <c r="B42" s="164"/>
      <c r="C42" s="164"/>
      <c r="D42" s="164"/>
      <c r="E42" s="164"/>
      <c r="F42" s="164"/>
      <c r="G42" s="164"/>
      <c r="H42" s="164"/>
      <c r="I42" s="164"/>
    </row>
    <row r="43" spans="1:9" ht="33.75" customHeight="1">
      <c r="A43" s="6" t="s">
        <v>37</v>
      </c>
      <c r="B43" s="142" t="s">
        <v>38</v>
      </c>
      <c r="C43" s="143"/>
      <c r="D43" s="143"/>
      <c r="E43" s="143"/>
      <c r="F43" s="143"/>
      <c r="G43" s="144"/>
      <c r="H43" s="6" t="s">
        <v>29</v>
      </c>
      <c r="I43" s="6" t="s">
        <v>30</v>
      </c>
    </row>
    <row r="44" spans="1:9" ht="15" customHeight="1">
      <c r="A44" s="25">
        <v>1</v>
      </c>
      <c r="B44" s="145" t="s">
        <v>39</v>
      </c>
      <c r="C44" s="146"/>
      <c r="D44" s="146"/>
      <c r="E44" s="146"/>
      <c r="F44" s="146"/>
      <c r="G44" s="147"/>
      <c r="H44" s="7">
        <v>0.1111</v>
      </c>
      <c r="I44" s="8">
        <f>$I$30*H44</f>
        <v>153.76240000000004</v>
      </c>
    </row>
    <row r="45" spans="1:9" ht="15" customHeight="1">
      <c r="A45" s="25">
        <v>2</v>
      </c>
      <c r="B45" s="145" t="s">
        <v>40</v>
      </c>
      <c r="C45" s="146"/>
      <c r="D45" s="146"/>
      <c r="E45" s="146"/>
      <c r="F45" s="146"/>
      <c r="G45" s="147"/>
      <c r="H45" s="7">
        <v>0.02047</v>
      </c>
      <c r="I45" s="8">
        <f aca="true" t="shared" si="2" ref="I45:I51">$I$30*H45</f>
        <v>28.33048</v>
      </c>
    </row>
    <row r="46" spans="1:9" ht="15" customHeight="1">
      <c r="A46" s="25">
        <v>3</v>
      </c>
      <c r="B46" s="145" t="s">
        <v>41</v>
      </c>
      <c r="C46" s="146"/>
      <c r="D46" s="146"/>
      <c r="E46" s="146"/>
      <c r="F46" s="146"/>
      <c r="G46" s="147"/>
      <c r="H46" s="7">
        <v>0.012123</v>
      </c>
      <c r="I46" s="8">
        <f t="shared" si="2"/>
        <v>16.778232000000003</v>
      </c>
    </row>
    <row r="47" spans="1:9" ht="15" customHeight="1">
      <c r="A47" s="25">
        <v>4</v>
      </c>
      <c r="B47" s="145" t="s">
        <v>42</v>
      </c>
      <c r="C47" s="146"/>
      <c r="D47" s="146"/>
      <c r="E47" s="146"/>
      <c r="F47" s="146"/>
      <c r="G47" s="147"/>
      <c r="H47" s="7">
        <v>0.011436</v>
      </c>
      <c r="I47" s="8">
        <f t="shared" si="2"/>
        <v>15.827424000000002</v>
      </c>
    </row>
    <row r="48" spans="1:9" ht="15" customHeight="1">
      <c r="A48" s="25">
        <v>5</v>
      </c>
      <c r="B48" s="145" t="s">
        <v>43</v>
      </c>
      <c r="C48" s="146"/>
      <c r="D48" s="146"/>
      <c r="E48" s="146"/>
      <c r="F48" s="146"/>
      <c r="G48" s="147"/>
      <c r="H48" s="7">
        <v>0.000174</v>
      </c>
      <c r="I48" s="8">
        <f t="shared" si="2"/>
        <v>0.24081600000000003</v>
      </c>
    </row>
    <row r="49" spans="1:9" ht="15" customHeight="1">
      <c r="A49" s="25">
        <v>6</v>
      </c>
      <c r="B49" s="145" t="s">
        <v>44</v>
      </c>
      <c r="C49" s="146"/>
      <c r="D49" s="146"/>
      <c r="E49" s="146"/>
      <c r="F49" s="146"/>
      <c r="G49" s="147"/>
      <c r="H49" s="7">
        <v>0.000442</v>
      </c>
      <c r="I49" s="8">
        <f t="shared" si="2"/>
        <v>0.6117280000000002</v>
      </c>
    </row>
    <row r="50" spans="1:9" ht="15" customHeight="1">
      <c r="A50" s="25">
        <v>7</v>
      </c>
      <c r="B50" s="145" t="s">
        <v>45</v>
      </c>
      <c r="C50" s="146"/>
      <c r="D50" s="146"/>
      <c r="E50" s="146"/>
      <c r="F50" s="146"/>
      <c r="G50" s="147"/>
      <c r="H50" s="7">
        <v>0.000185</v>
      </c>
      <c r="I50" s="8">
        <f t="shared" si="2"/>
        <v>0.25604000000000005</v>
      </c>
    </row>
    <row r="51" spans="1:9" ht="15" customHeight="1">
      <c r="A51" s="25">
        <v>8</v>
      </c>
      <c r="B51" s="145" t="s">
        <v>46</v>
      </c>
      <c r="C51" s="146"/>
      <c r="D51" s="146"/>
      <c r="E51" s="146"/>
      <c r="F51" s="146"/>
      <c r="G51" s="147"/>
      <c r="H51" s="7">
        <v>0.09079</v>
      </c>
      <c r="I51" s="8">
        <f t="shared" si="2"/>
        <v>125.65336000000002</v>
      </c>
    </row>
    <row r="52" spans="1:10" s="32" customFormat="1" ht="15" customHeight="1">
      <c r="A52" s="161" t="s">
        <v>47</v>
      </c>
      <c r="B52" s="162"/>
      <c r="C52" s="162"/>
      <c r="D52" s="162"/>
      <c r="E52" s="162"/>
      <c r="F52" s="162"/>
      <c r="G52" s="163"/>
      <c r="H52" s="31">
        <f>SUM(H44:H51)</f>
        <v>0.24672</v>
      </c>
      <c r="I52" s="19">
        <f>I44+I45+I46+I47+I48+I49+I50+I51</f>
        <v>341.4604800000001</v>
      </c>
      <c r="J52" s="9"/>
    </row>
    <row r="53" spans="1:9" ht="11.25" customHeight="1">
      <c r="A53" s="33" t="s">
        <v>48</v>
      </c>
      <c r="B53" s="165" t="s">
        <v>49</v>
      </c>
      <c r="C53" s="165"/>
      <c r="D53" s="165"/>
      <c r="E53" s="165"/>
      <c r="F53" s="165"/>
      <c r="G53" s="165"/>
      <c r="H53" s="165"/>
      <c r="I53" s="165"/>
    </row>
    <row r="54" spans="1:9" ht="15" customHeight="1">
      <c r="A54" s="33" t="s">
        <v>50</v>
      </c>
      <c r="B54" s="166" t="s">
        <v>51</v>
      </c>
      <c r="C54" s="166"/>
      <c r="D54" s="166"/>
      <c r="E54" s="166"/>
      <c r="F54" s="166"/>
      <c r="G54" s="166"/>
      <c r="H54" s="166"/>
      <c r="I54" s="166"/>
    </row>
    <row r="55" spans="1:9" ht="33.75" customHeight="1">
      <c r="A55" s="6" t="s">
        <v>52</v>
      </c>
      <c r="B55" s="142" t="s">
        <v>53</v>
      </c>
      <c r="C55" s="143"/>
      <c r="D55" s="143"/>
      <c r="E55" s="143"/>
      <c r="F55" s="143"/>
      <c r="G55" s="144"/>
      <c r="H55" s="6" t="s">
        <v>29</v>
      </c>
      <c r="I55" s="6" t="s">
        <v>30</v>
      </c>
    </row>
    <row r="56" spans="1:9" ht="15" customHeight="1">
      <c r="A56" s="25">
        <v>1</v>
      </c>
      <c r="B56" s="145" t="s">
        <v>54</v>
      </c>
      <c r="C56" s="146"/>
      <c r="D56" s="146"/>
      <c r="E56" s="146"/>
      <c r="F56" s="146"/>
      <c r="G56" s="147"/>
      <c r="H56" s="7">
        <v>0.023627</v>
      </c>
      <c r="I56" s="8">
        <f>$I$30*H56</f>
        <v>32.699768000000006</v>
      </c>
    </row>
    <row r="57" spans="1:9" ht="15" customHeight="1">
      <c r="A57" s="25">
        <v>2</v>
      </c>
      <c r="B57" s="145" t="s">
        <v>55</v>
      </c>
      <c r="C57" s="146"/>
      <c r="D57" s="146"/>
      <c r="E57" s="146"/>
      <c r="F57" s="146"/>
      <c r="G57" s="147"/>
      <c r="H57" s="7">
        <v>0.001717</v>
      </c>
      <c r="I57" s="8">
        <f>$I$30*H57</f>
        <v>2.3763280000000004</v>
      </c>
    </row>
    <row r="58" spans="1:9" ht="15" customHeight="1">
      <c r="A58" s="25">
        <v>3</v>
      </c>
      <c r="B58" s="145" t="s">
        <v>56</v>
      </c>
      <c r="C58" s="146"/>
      <c r="D58" s="146"/>
      <c r="E58" s="146"/>
      <c r="F58" s="146"/>
      <c r="G58" s="147"/>
      <c r="H58" s="7">
        <v>0.011813</v>
      </c>
      <c r="I58" s="8">
        <f>$I$30*H58</f>
        <v>16.349192000000002</v>
      </c>
    </row>
    <row r="59" spans="1:10" s="32" customFormat="1" ht="15" customHeight="1">
      <c r="A59" s="161" t="s">
        <v>57</v>
      </c>
      <c r="B59" s="162"/>
      <c r="C59" s="162"/>
      <c r="D59" s="162"/>
      <c r="E59" s="162"/>
      <c r="F59" s="162"/>
      <c r="G59" s="163"/>
      <c r="H59" s="31">
        <f>SUM(H56:H58)</f>
        <v>0.037156999999999996</v>
      </c>
      <c r="I59" s="19">
        <f>I56+I57+I58</f>
        <v>51.42528800000001</v>
      </c>
      <c r="J59" s="9"/>
    </row>
    <row r="60" ht="4.5" customHeight="1"/>
    <row r="61" spans="1:9" ht="33.75">
      <c r="A61" s="6" t="s">
        <v>58</v>
      </c>
      <c r="B61" s="142" t="s">
        <v>59</v>
      </c>
      <c r="C61" s="143"/>
      <c r="D61" s="143"/>
      <c r="E61" s="143"/>
      <c r="F61" s="143"/>
      <c r="G61" s="144"/>
      <c r="H61" s="6" t="s">
        <v>29</v>
      </c>
      <c r="I61" s="6" t="s">
        <v>30</v>
      </c>
    </row>
    <row r="62" spans="1:9" ht="15" customHeight="1">
      <c r="A62" s="25">
        <v>1</v>
      </c>
      <c r="B62" s="145" t="s">
        <v>60</v>
      </c>
      <c r="C62" s="146"/>
      <c r="D62" s="146"/>
      <c r="E62" s="146"/>
      <c r="F62" s="146"/>
      <c r="G62" s="147"/>
      <c r="H62" s="7">
        <f>(H41*H52)</f>
        <v>0.09079296000000002</v>
      </c>
      <c r="I62" s="8">
        <f>$I$30*H62</f>
        <v>125.65745664000005</v>
      </c>
    </row>
    <row r="63" spans="1:11" s="32" customFormat="1" ht="15" customHeight="1">
      <c r="A63" s="161" t="s">
        <v>61</v>
      </c>
      <c r="B63" s="162"/>
      <c r="C63" s="162"/>
      <c r="D63" s="162"/>
      <c r="E63" s="162"/>
      <c r="F63" s="162"/>
      <c r="G63" s="163"/>
      <c r="H63" s="31">
        <f>SUM(H62:H62)</f>
        <v>0.09079296000000002</v>
      </c>
      <c r="I63" s="19">
        <f>I62</f>
        <v>125.65745664000005</v>
      </c>
      <c r="J63" s="9"/>
      <c r="K63" s="34"/>
    </row>
    <row r="64" ht="4.5" customHeight="1">
      <c r="J64" s="10"/>
    </row>
    <row r="65" spans="1:10" s="32" customFormat="1" ht="11.25">
      <c r="A65" s="168" t="s">
        <v>62</v>
      </c>
      <c r="B65" s="168"/>
      <c r="C65" s="168"/>
      <c r="D65" s="168"/>
      <c r="E65" s="168"/>
      <c r="F65" s="168"/>
      <c r="G65" s="168"/>
      <c r="H65" s="35">
        <f>H41+H52+H59+H63</f>
        <v>0.7426699600000002</v>
      </c>
      <c r="I65" s="36">
        <f>I41+I52+I59+I63</f>
        <v>1027.8552246400002</v>
      </c>
      <c r="J65" s="9"/>
    </row>
    <row r="66" ht="4.5" customHeight="1"/>
    <row r="67" spans="1:9" ht="33.75">
      <c r="A67" s="6" t="s">
        <v>63</v>
      </c>
      <c r="B67" s="142" t="s">
        <v>64</v>
      </c>
      <c r="C67" s="143"/>
      <c r="D67" s="143"/>
      <c r="E67" s="143"/>
      <c r="F67" s="143"/>
      <c r="G67" s="144"/>
      <c r="H67" s="6" t="s">
        <v>29</v>
      </c>
      <c r="I67" s="6" t="s">
        <v>30</v>
      </c>
    </row>
    <row r="68" spans="1:9" ht="15" customHeight="1">
      <c r="A68" s="29">
        <v>1</v>
      </c>
      <c r="B68" s="145" t="s">
        <v>65</v>
      </c>
      <c r="C68" s="146"/>
      <c r="D68" s="146"/>
      <c r="E68" s="146"/>
      <c r="F68" s="146"/>
      <c r="G68" s="147"/>
      <c r="H68" s="7">
        <f>I68/$I$30</f>
        <v>0.13179190751445086</v>
      </c>
      <c r="I68" s="8">
        <f>I79</f>
        <v>182.4</v>
      </c>
    </row>
    <row r="69" spans="1:9" ht="15" customHeight="1">
      <c r="A69" s="29">
        <v>2</v>
      </c>
      <c r="B69" s="145" t="s">
        <v>66</v>
      </c>
      <c r="C69" s="146"/>
      <c r="D69" s="146"/>
      <c r="E69" s="146"/>
      <c r="F69" s="146"/>
      <c r="G69" s="147"/>
      <c r="H69" s="7">
        <f>I69/$I$30</f>
        <v>0.09875722543352598</v>
      </c>
      <c r="I69" s="8">
        <f>I75</f>
        <v>136.67999999999998</v>
      </c>
    </row>
    <row r="70" spans="1:9" ht="15" customHeight="1">
      <c r="A70" s="25">
        <v>3</v>
      </c>
      <c r="B70" s="145" t="s">
        <v>67</v>
      </c>
      <c r="C70" s="146"/>
      <c r="D70" s="146"/>
      <c r="E70" s="146"/>
      <c r="F70" s="146"/>
      <c r="G70" s="147"/>
      <c r="H70" s="7">
        <f>I70/$I$30</f>
        <v>0</v>
      </c>
      <c r="I70" s="8">
        <v>0</v>
      </c>
    </row>
    <row r="71" spans="1:10" ht="15" customHeight="1">
      <c r="A71" s="161" t="s">
        <v>68</v>
      </c>
      <c r="B71" s="162"/>
      <c r="C71" s="162"/>
      <c r="D71" s="162"/>
      <c r="E71" s="162"/>
      <c r="F71" s="162"/>
      <c r="G71" s="163"/>
      <c r="H71" s="31">
        <f>H68+H69+H70</f>
        <v>0.23054913294797685</v>
      </c>
      <c r="I71" s="19">
        <f>I68+I69+I70</f>
        <v>319.08</v>
      </c>
      <c r="J71" s="9"/>
    </row>
    <row r="72" spans="1:9" ht="4.5" customHeight="1">
      <c r="A72" s="2"/>
      <c r="B72" s="2"/>
      <c r="C72" s="2"/>
      <c r="D72" s="2"/>
      <c r="E72" s="2"/>
      <c r="F72" s="2"/>
      <c r="G72" s="2"/>
      <c r="H72" s="37"/>
      <c r="I72" s="38"/>
    </row>
    <row r="73" spans="1:9" ht="15" customHeight="1">
      <c r="A73" s="141" t="s">
        <v>69</v>
      </c>
      <c r="B73" s="141"/>
      <c r="C73" s="141"/>
      <c r="D73" s="141"/>
      <c r="E73" s="141"/>
      <c r="F73" s="141"/>
      <c r="G73" s="141"/>
      <c r="H73" s="141"/>
      <c r="I73" s="141"/>
    </row>
    <row r="74" spans="1:9" ht="24" customHeight="1">
      <c r="A74" s="138" t="s">
        <v>70</v>
      </c>
      <c r="B74" s="138"/>
      <c r="C74" s="25" t="s">
        <v>71</v>
      </c>
      <c r="D74" s="25" t="s">
        <v>72</v>
      </c>
      <c r="E74" s="25" t="s">
        <v>73</v>
      </c>
      <c r="F74" s="25" t="s">
        <v>74</v>
      </c>
      <c r="G74" s="25" t="s">
        <v>75</v>
      </c>
      <c r="H74" s="7" t="s">
        <v>76</v>
      </c>
      <c r="I74" s="8" t="s">
        <v>77</v>
      </c>
    </row>
    <row r="75" spans="1:9" ht="15" customHeight="1">
      <c r="A75" s="138">
        <f>I12</f>
        <v>4.05</v>
      </c>
      <c r="B75" s="138"/>
      <c r="C75" s="25">
        <f>I13</f>
        <v>22</v>
      </c>
      <c r="D75" s="25">
        <f>I14</f>
        <v>2</v>
      </c>
      <c r="E75" s="27">
        <f>A75*C75*D75</f>
        <v>178.2</v>
      </c>
      <c r="F75" s="8">
        <f>I24</f>
        <v>1384.0000000000002</v>
      </c>
      <c r="G75" s="11">
        <f>I15</f>
        <v>0.03</v>
      </c>
      <c r="H75" s="27">
        <f>F75*G75</f>
        <v>41.52</v>
      </c>
      <c r="I75" s="8">
        <f>E75-H75</f>
        <v>136.67999999999998</v>
      </c>
    </row>
    <row r="76" spans="1:9" ht="4.5" customHeight="1">
      <c r="A76" s="28"/>
      <c r="B76" s="28"/>
      <c r="C76" s="28"/>
      <c r="D76" s="28"/>
      <c r="E76" s="39"/>
      <c r="F76" s="39"/>
      <c r="G76" s="40"/>
      <c r="H76" s="39"/>
      <c r="I76" s="41"/>
    </row>
    <row r="77" spans="1:9" ht="15" customHeight="1">
      <c r="A77" s="141" t="s">
        <v>78</v>
      </c>
      <c r="B77" s="141"/>
      <c r="C77" s="141"/>
      <c r="D77" s="141"/>
      <c r="E77" s="141"/>
      <c r="F77" s="141"/>
      <c r="G77" s="141"/>
      <c r="H77" s="141"/>
      <c r="I77" s="141"/>
    </row>
    <row r="78" spans="1:9" ht="23.25" customHeight="1">
      <c r="A78" s="138" t="s">
        <v>79</v>
      </c>
      <c r="B78" s="138"/>
      <c r="C78" s="25" t="s">
        <v>80</v>
      </c>
      <c r="D78" s="25" t="s">
        <v>81</v>
      </c>
      <c r="E78" s="25" t="s">
        <v>73</v>
      </c>
      <c r="F78" s="25" t="s">
        <v>74</v>
      </c>
      <c r="G78" s="25" t="s">
        <v>75</v>
      </c>
      <c r="H78" s="7" t="str">
        <f>H74</f>
        <v>Valor desconto</v>
      </c>
      <c r="I78" s="8" t="s">
        <v>77</v>
      </c>
    </row>
    <row r="79" spans="1:9" ht="15" customHeight="1">
      <c r="A79" s="167">
        <f>I16</f>
        <v>228</v>
      </c>
      <c r="B79" s="167"/>
      <c r="C79" s="12">
        <f>I17</f>
        <v>1</v>
      </c>
      <c r="D79" s="25">
        <f>I18</f>
        <v>1</v>
      </c>
      <c r="E79" s="27">
        <f>A79*C79*D79</f>
        <v>228</v>
      </c>
      <c r="F79" s="27">
        <f>E79</f>
        <v>228</v>
      </c>
      <c r="G79" s="24">
        <v>0.2</v>
      </c>
      <c r="H79" s="27">
        <f>F79*G79</f>
        <v>45.6</v>
      </c>
      <c r="I79" s="8">
        <f>E79-H79</f>
        <v>182.4</v>
      </c>
    </row>
    <row r="80" ht="4.5" customHeight="1"/>
    <row r="81" spans="1:12" ht="11.25">
      <c r="A81" s="177" t="s">
        <v>82</v>
      </c>
      <c r="B81" s="177"/>
      <c r="C81" s="177"/>
      <c r="D81" s="177"/>
      <c r="E81" s="177"/>
      <c r="F81" s="177"/>
      <c r="G81" s="177"/>
      <c r="H81" s="42">
        <f>H30+H65+H71</f>
        <v>1.9732190929479771</v>
      </c>
      <c r="I81" s="43">
        <f>I30+I65+I71</f>
        <v>2730.9352246400003</v>
      </c>
      <c r="J81" s="9"/>
      <c r="L81" s="9"/>
    </row>
    <row r="82" spans="1:12" s="14" customFormat="1" ht="4.5" customHeight="1">
      <c r="A82" s="44"/>
      <c r="B82" s="44"/>
      <c r="C82" s="44"/>
      <c r="D82" s="44"/>
      <c r="E82" s="44"/>
      <c r="F82" s="44"/>
      <c r="G82" s="44"/>
      <c r="H82" s="45"/>
      <c r="I82" s="46"/>
      <c r="J82" s="13"/>
      <c r="L82" s="13"/>
    </row>
    <row r="83" spans="1:9" ht="11.25">
      <c r="A83" s="140" t="s">
        <v>83</v>
      </c>
      <c r="B83" s="140"/>
      <c r="C83" s="140"/>
      <c r="D83" s="140"/>
      <c r="E83" s="140"/>
      <c r="F83" s="140"/>
      <c r="G83" s="140"/>
      <c r="H83" s="140"/>
      <c r="I83" s="140"/>
    </row>
    <row r="84" spans="1:9" ht="33.75">
      <c r="A84" s="6" t="s">
        <v>27</v>
      </c>
      <c r="B84" s="178" t="s">
        <v>84</v>
      </c>
      <c r="C84" s="179"/>
      <c r="D84" s="179"/>
      <c r="E84" s="179"/>
      <c r="F84" s="179"/>
      <c r="G84" s="180"/>
      <c r="H84" s="6" t="s">
        <v>29</v>
      </c>
      <c r="I84" s="6" t="s">
        <v>30</v>
      </c>
    </row>
    <row r="85" spans="1:9" ht="15" customHeight="1">
      <c r="A85" s="59">
        <v>1</v>
      </c>
      <c r="B85" s="145" t="s">
        <v>85</v>
      </c>
      <c r="C85" s="146"/>
      <c r="D85" s="146"/>
      <c r="E85" s="146"/>
      <c r="F85" s="146"/>
      <c r="G85" s="147"/>
      <c r="H85" s="7">
        <f aca="true" t="shared" si="3" ref="H85:H90">I85/$I$96</f>
        <v>0</v>
      </c>
      <c r="I85" s="8">
        <v>0</v>
      </c>
    </row>
    <row r="86" spans="1:9" ht="15" customHeight="1">
      <c r="A86" s="59">
        <v>2</v>
      </c>
      <c r="B86" s="181" t="s">
        <v>165</v>
      </c>
      <c r="C86" s="182"/>
      <c r="D86" s="182"/>
      <c r="E86" s="182"/>
      <c r="F86" s="182"/>
      <c r="G86" s="183"/>
      <c r="H86" s="7">
        <f t="shared" si="3"/>
        <v>0</v>
      </c>
      <c r="I86" s="8">
        <f>IF(F94=10%,G94,0)</f>
        <v>0</v>
      </c>
    </row>
    <row r="87" spans="1:9" ht="15" customHeight="1">
      <c r="A87" s="59">
        <v>3</v>
      </c>
      <c r="B87" s="145" t="s">
        <v>86</v>
      </c>
      <c r="C87" s="146"/>
      <c r="D87" s="146"/>
      <c r="E87" s="146"/>
      <c r="F87" s="146"/>
      <c r="G87" s="147"/>
      <c r="H87" s="7">
        <f t="shared" si="3"/>
        <v>0</v>
      </c>
      <c r="I87" s="8">
        <v>0</v>
      </c>
    </row>
    <row r="88" spans="1:9" ht="15" customHeight="1">
      <c r="A88" s="59">
        <v>4</v>
      </c>
      <c r="B88" s="169" t="s">
        <v>166</v>
      </c>
      <c r="C88" s="170"/>
      <c r="D88" s="170"/>
      <c r="E88" s="170"/>
      <c r="F88" s="170"/>
      <c r="G88" s="171"/>
      <c r="H88" s="7">
        <f t="shared" si="3"/>
        <v>0</v>
      </c>
      <c r="I88" s="8">
        <v>0</v>
      </c>
    </row>
    <row r="89" spans="1:9" ht="15" customHeight="1">
      <c r="A89" s="59">
        <v>5</v>
      </c>
      <c r="B89" s="145" t="s">
        <v>87</v>
      </c>
      <c r="C89" s="146"/>
      <c r="D89" s="146"/>
      <c r="E89" s="146"/>
      <c r="F89" s="146"/>
      <c r="G89" s="147"/>
      <c r="H89" s="7">
        <f t="shared" si="3"/>
        <v>0</v>
      </c>
      <c r="I89" s="8">
        <v>0</v>
      </c>
    </row>
    <row r="90" spans="1:9" ht="15" customHeight="1">
      <c r="A90" s="59">
        <v>6</v>
      </c>
      <c r="B90" s="145" t="s">
        <v>88</v>
      </c>
      <c r="C90" s="146"/>
      <c r="D90" s="146"/>
      <c r="E90" s="146"/>
      <c r="F90" s="146"/>
      <c r="G90" s="147"/>
      <c r="H90" s="7">
        <f t="shared" si="3"/>
        <v>0</v>
      </c>
      <c r="I90" s="8">
        <v>0</v>
      </c>
    </row>
    <row r="91" spans="1:10" ht="15" customHeight="1">
      <c r="A91" s="172" t="s">
        <v>89</v>
      </c>
      <c r="B91" s="173"/>
      <c r="C91" s="173"/>
      <c r="D91" s="173"/>
      <c r="E91" s="173"/>
      <c r="F91" s="173"/>
      <c r="G91" s="174"/>
      <c r="H91" s="62">
        <f>H85+H86+H87+H88+H89+H90</f>
        <v>0</v>
      </c>
      <c r="I91" s="63">
        <f>I85+I86+I87+I88+I89+I90</f>
        <v>0</v>
      </c>
      <c r="J91" s="9"/>
    </row>
    <row r="92" spans="1:9" ht="30" customHeight="1">
      <c r="A92" s="64"/>
      <c r="B92" s="175" t="s">
        <v>168</v>
      </c>
      <c r="C92" s="175"/>
      <c r="D92" s="175"/>
      <c r="E92" s="175"/>
      <c r="F92" s="175"/>
      <c r="G92" s="175"/>
      <c r="H92" s="175"/>
      <c r="I92" s="175"/>
    </row>
    <row r="93" spans="1:9" ht="3" customHeight="1">
      <c r="A93" s="64"/>
      <c r="B93" s="176"/>
      <c r="C93" s="176"/>
      <c r="D93" s="176"/>
      <c r="E93" s="176"/>
      <c r="F93" s="176"/>
      <c r="G93" s="176"/>
      <c r="H93" s="176"/>
      <c r="I93" s="176"/>
    </row>
    <row r="94" spans="1:9" ht="46.5" customHeight="1">
      <c r="A94" s="185" t="s">
        <v>167</v>
      </c>
      <c r="B94" s="186"/>
      <c r="C94" s="186"/>
      <c r="D94" s="186"/>
      <c r="E94" s="187"/>
      <c r="F94" s="15">
        <v>0.2</v>
      </c>
      <c r="G94" s="16">
        <f>I96*F94</f>
        <v>518.8510449280001</v>
      </c>
      <c r="H94" s="30" t="s">
        <v>90</v>
      </c>
      <c r="I94" s="61">
        <f>I69</f>
        <v>136.67999999999998</v>
      </c>
    </row>
    <row r="95" spans="1:9" ht="33.75">
      <c r="A95" s="188" t="s">
        <v>91</v>
      </c>
      <c r="B95" s="188"/>
      <c r="C95" s="49" t="s">
        <v>92</v>
      </c>
      <c r="D95" s="49" t="s">
        <v>93</v>
      </c>
      <c r="E95" s="49" t="s">
        <v>94</v>
      </c>
      <c r="F95" s="60" t="s">
        <v>95</v>
      </c>
      <c r="G95" s="60" t="s">
        <v>176</v>
      </c>
      <c r="H95" s="30" t="s">
        <v>97</v>
      </c>
      <c r="I95" s="50" t="s">
        <v>98</v>
      </c>
    </row>
    <row r="96" spans="1:10" ht="16.5" customHeight="1">
      <c r="A96" s="189">
        <f>I30</f>
        <v>1384.0000000000002</v>
      </c>
      <c r="B96" s="189"/>
      <c r="C96" s="26">
        <f>I41</f>
        <v>509.3120000000001</v>
      </c>
      <c r="D96" s="26">
        <f>I52</f>
        <v>341.4604800000001</v>
      </c>
      <c r="E96" s="26">
        <f>I59</f>
        <v>51.42528800000001</v>
      </c>
      <c r="F96" s="26">
        <f>I63</f>
        <v>125.65745664000005</v>
      </c>
      <c r="G96" s="26">
        <f>I71</f>
        <v>319.08</v>
      </c>
      <c r="H96" s="26">
        <f>A96+C96+D96+E96+F96+G96</f>
        <v>2730.9352246400003</v>
      </c>
      <c r="I96" s="26">
        <f>H96-I94</f>
        <v>2594.2552246400005</v>
      </c>
      <c r="J96" s="9"/>
    </row>
    <row r="97" spans="1:9" ht="4.5" customHeight="1">
      <c r="A97" s="33"/>
      <c r="B97" s="166"/>
      <c r="C97" s="166"/>
      <c r="D97" s="166"/>
      <c r="E97" s="166"/>
      <c r="F97" s="166"/>
      <c r="G97" s="166"/>
      <c r="H97" s="166"/>
      <c r="I97" s="166"/>
    </row>
    <row r="98" spans="1:9" ht="33.75">
      <c r="A98" s="6" t="s">
        <v>33</v>
      </c>
      <c r="B98" s="142" t="s">
        <v>99</v>
      </c>
      <c r="C98" s="143"/>
      <c r="D98" s="143"/>
      <c r="E98" s="143"/>
      <c r="F98" s="143"/>
      <c r="G98" s="144"/>
      <c r="H98" s="6" t="s">
        <v>29</v>
      </c>
      <c r="I98" s="6" t="s">
        <v>30</v>
      </c>
    </row>
    <row r="99" spans="1:9" ht="15" customHeight="1">
      <c r="A99" s="25">
        <v>1</v>
      </c>
      <c r="B99" s="145" t="s">
        <v>100</v>
      </c>
      <c r="C99" s="146"/>
      <c r="D99" s="146"/>
      <c r="E99" s="146"/>
      <c r="F99" s="146"/>
      <c r="G99" s="147"/>
      <c r="H99" s="7">
        <f>I99/$I$96</f>
        <v>0</v>
      </c>
      <c r="I99" s="8">
        <v>0</v>
      </c>
    </row>
    <row r="100" spans="1:9" ht="15" customHeight="1">
      <c r="A100" s="25">
        <v>2</v>
      </c>
      <c r="B100" s="145" t="s">
        <v>101</v>
      </c>
      <c r="C100" s="146"/>
      <c r="D100" s="146"/>
      <c r="E100" s="146"/>
      <c r="F100" s="146"/>
      <c r="G100" s="147"/>
      <c r="H100" s="7">
        <f>I100/$I$96</f>
        <v>0</v>
      </c>
      <c r="I100" s="8">
        <v>0</v>
      </c>
    </row>
    <row r="101" spans="1:9" ht="15" customHeight="1">
      <c r="A101" s="161" t="s">
        <v>102</v>
      </c>
      <c r="B101" s="162"/>
      <c r="C101" s="162"/>
      <c r="D101" s="162"/>
      <c r="E101" s="162"/>
      <c r="F101" s="162"/>
      <c r="G101" s="163"/>
      <c r="H101" s="31">
        <f>H99+H100</f>
        <v>0</v>
      </c>
      <c r="I101" s="19">
        <f>I99+I100</f>
        <v>0</v>
      </c>
    </row>
    <row r="102" ht="4.5" customHeight="1"/>
    <row r="103" spans="1:9" ht="33.75">
      <c r="A103" s="6" t="s">
        <v>37</v>
      </c>
      <c r="B103" s="142" t="s">
        <v>103</v>
      </c>
      <c r="C103" s="143"/>
      <c r="D103" s="143"/>
      <c r="E103" s="143"/>
      <c r="F103" s="143"/>
      <c r="G103" s="144"/>
      <c r="H103" s="6" t="s">
        <v>29</v>
      </c>
      <c r="I103" s="6" t="s">
        <v>30</v>
      </c>
    </row>
    <row r="104" spans="1:9" ht="15" customHeight="1">
      <c r="A104" s="25">
        <v>1</v>
      </c>
      <c r="B104" s="145" t="s">
        <v>103</v>
      </c>
      <c r="C104" s="146"/>
      <c r="D104" s="146"/>
      <c r="E104" s="146"/>
      <c r="F104" s="146"/>
      <c r="G104" s="147"/>
      <c r="H104" s="7">
        <f>I104/I96</f>
        <v>0</v>
      </c>
      <c r="I104" s="8">
        <v>0</v>
      </c>
    </row>
    <row r="105" spans="1:11" ht="15" customHeight="1">
      <c r="A105" s="161" t="s">
        <v>102</v>
      </c>
      <c r="B105" s="162"/>
      <c r="C105" s="162"/>
      <c r="D105" s="162"/>
      <c r="E105" s="162"/>
      <c r="F105" s="162"/>
      <c r="G105" s="163"/>
      <c r="H105" s="31">
        <f>H104</f>
        <v>0</v>
      </c>
      <c r="I105" s="19">
        <f>I104</f>
        <v>0</v>
      </c>
      <c r="J105" s="9"/>
      <c r="K105" s="9"/>
    </row>
    <row r="106" spans="1:9" ht="4.5" customHeight="1">
      <c r="A106" s="2"/>
      <c r="B106" s="2"/>
      <c r="C106" s="2"/>
      <c r="D106" s="2"/>
      <c r="E106" s="2"/>
      <c r="F106" s="2"/>
      <c r="G106" s="2"/>
      <c r="H106" s="37"/>
      <c r="I106" s="38"/>
    </row>
    <row r="107" spans="1:12" ht="39" customHeight="1">
      <c r="A107" s="184" t="s">
        <v>104</v>
      </c>
      <c r="B107" s="184"/>
      <c r="C107" s="184"/>
      <c r="D107" s="184"/>
      <c r="E107" s="184"/>
      <c r="F107" s="15">
        <v>0.18</v>
      </c>
      <c r="G107" s="16">
        <f>I109*F107</f>
        <v>466.9659404352001</v>
      </c>
      <c r="H107" s="30" t="s">
        <v>90</v>
      </c>
      <c r="I107" s="48">
        <f>I69</f>
        <v>136.67999999999998</v>
      </c>
      <c r="L107" s="1"/>
    </row>
    <row r="108" spans="1:12" ht="33.75">
      <c r="A108" s="188" t="s">
        <v>91</v>
      </c>
      <c r="B108" s="188"/>
      <c r="C108" s="49" t="s">
        <v>92</v>
      </c>
      <c r="D108" s="49" t="s">
        <v>93</v>
      </c>
      <c r="E108" s="49" t="s">
        <v>94</v>
      </c>
      <c r="F108" s="49" t="s">
        <v>95</v>
      </c>
      <c r="G108" s="60" t="s">
        <v>176</v>
      </c>
      <c r="H108" s="30" t="s">
        <v>97</v>
      </c>
      <c r="I108" s="50" t="s">
        <v>98</v>
      </c>
      <c r="L108" s="1"/>
    </row>
    <row r="109" spans="1:12" ht="16.5" customHeight="1">
      <c r="A109" s="189">
        <f>I30</f>
        <v>1384.0000000000002</v>
      </c>
      <c r="B109" s="189"/>
      <c r="C109" s="26">
        <f>I41</f>
        <v>509.3120000000001</v>
      </c>
      <c r="D109" s="26">
        <f>I52</f>
        <v>341.4604800000001</v>
      </c>
      <c r="E109" s="26">
        <f>I59</f>
        <v>51.42528800000001</v>
      </c>
      <c r="F109" s="26">
        <f>I63</f>
        <v>125.65745664000005</v>
      </c>
      <c r="G109" s="26">
        <f>I71</f>
        <v>319.08</v>
      </c>
      <c r="H109" s="26">
        <f>A109+C109+D109+E109+F109+G109</f>
        <v>2730.9352246400003</v>
      </c>
      <c r="I109" s="26">
        <f>H109-I107</f>
        <v>2594.2552246400005</v>
      </c>
      <c r="J109" s="9"/>
      <c r="L109" s="1"/>
    </row>
    <row r="110" ht="4.5" customHeight="1"/>
    <row r="111" spans="1:9" ht="11.25">
      <c r="A111" s="177" t="s">
        <v>105</v>
      </c>
      <c r="B111" s="177"/>
      <c r="C111" s="177"/>
      <c r="D111" s="177"/>
      <c r="E111" s="177"/>
      <c r="F111" s="177"/>
      <c r="G111" s="177"/>
      <c r="H111" s="42">
        <f>H91+H101+H105</f>
        <v>0</v>
      </c>
      <c r="I111" s="43">
        <f>I91+I101+I105</f>
        <v>0</v>
      </c>
    </row>
    <row r="112" ht="4.5" customHeight="1"/>
    <row r="113" spans="1:9" ht="11.25">
      <c r="A113" s="140" t="s">
        <v>106</v>
      </c>
      <c r="B113" s="140"/>
      <c r="C113" s="140"/>
      <c r="D113" s="140"/>
      <c r="E113" s="140"/>
      <c r="F113" s="140"/>
      <c r="G113" s="140"/>
      <c r="H113" s="140"/>
      <c r="I113" s="140"/>
    </row>
    <row r="114" spans="1:9" ht="33.75">
      <c r="A114" s="6" t="s">
        <v>27</v>
      </c>
      <c r="B114" s="142" t="s">
        <v>159</v>
      </c>
      <c r="C114" s="143"/>
      <c r="D114" s="143"/>
      <c r="E114" s="143"/>
      <c r="F114" s="143"/>
      <c r="G114" s="144"/>
      <c r="H114" s="6" t="s">
        <v>29</v>
      </c>
      <c r="I114" s="6" t="s">
        <v>30</v>
      </c>
    </row>
    <row r="115" spans="1:9" ht="15" customHeight="1">
      <c r="A115" s="25">
        <v>1</v>
      </c>
      <c r="B115" s="145" t="s">
        <v>107</v>
      </c>
      <c r="C115" s="146"/>
      <c r="D115" s="146"/>
      <c r="E115" s="146"/>
      <c r="F115" s="146"/>
      <c r="G115" s="147"/>
      <c r="H115" s="7">
        <f>I115/$I$81</f>
        <v>0.019241982507288632</v>
      </c>
      <c r="I115" s="8">
        <f>($D$125/$E$126)*G125</f>
        <v>52.54860782106124</v>
      </c>
    </row>
    <row r="116" spans="1:9" ht="15" customHeight="1">
      <c r="A116" s="25">
        <v>2</v>
      </c>
      <c r="B116" s="145" t="s">
        <v>108</v>
      </c>
      <c r="C116" s="146"/>
      <c r="D116" s="146"/>
      <c r="E116" s="146"/>
      <c r="F116" s="146"/>
      <c r="G116" s="147"/>
      <c r="H116" s="7">
        <f>I116/$I$81</f>
        <v>0.08862973760932945</v>
      </c>
      <c r="I116" s="8">
        <f>($D$125/$E$126)*G126</f>
        <v>242.0420723879184</v>
      </c>
    </row>
    <row r="117" spans="1:9" ht="15" customHeight="1">
      <c r="A117" s="25">
        <v>3</v>
      </c>
      <c r="B117" s="145" t="s">
        <v>14</v>
      </c>
      <c r="C117" s="146"/>
      <c r="D117" s="146"/>
      <c r="E117" s="146"/>
      <c r="F117" s="146"/>
      <c r="G117" s="147"/>
      <c r="H117" s="7">
        <f>I117/$I$81</f>
        <v>0.058309037900874654</v>
      </c>
      <c r="I117" s="8">
        <f>($D$125/$E$126)*G127</f>
        <v>159.2382055183674</v>
      </c>
    </row>
    <row r="118" spans="1:9" ht="15" customHeight="1">
      <c r="A118" s="25">
        <v>4</v>
      </c>
      <c r="B118" s="145" t="s">
        <v>109</v>
      </c>
      <c r="C118" s="146"/>
      <c r="D118" s="146"/>
      <c r="E118" s="146"/>
      <c r="F118" s="146"/>
      <c r="G118" s="147"/>
      <c r="H118" s="7">
        <f>I118/$I$81</f>
        <v>0</v>
      </c>
      <c r="I118" s="8">
        <v>0</v>
      </c>
    </row>
    <row r="119" spans="1:9" ht="15" customHeight="1">
      <c r="A119" s="25">
        <v>5</v>
      </c>
      <c r="B119" s="145" t="s">
        <v>88</v>
      </c>
      <c r="C119" s="146"/>
      <c r="D119" s="146"/>
      <c r="E119" s="146"/>
      <c r="F119" s="146"/>
      <c r="G119" s="147"/>
      <c r="H119" s="7">
        <f>I119/$I$81</f>
        <v>0</v>
      </c>
      <c r="I119" s="8">
        <v>0</v>
      </c>
    </row>
    <row r="120" spans="1:9" ht="15" customHeight="1">
      <c r="A120" s="161" t="s">
        <v>110</v>
      </c>
      <c r="B120" s="162"/>
      <c r="C120" s="162"/>
      <c r="D120" s="162"/>
      <c r="E120" s="162"/>
      <c r="F120" s="162"/>
      <c r="G120" s="163"/>
      <c r="H120" s="31">
        <f>H115+H116+H117+H118+H119</f>
        <v>0.16618075801749274</v>
      </c>
      <c r="I120" s="19">
        <f>I115+I116+I117+I118+I119</f>
        <v>453.82888572734703</v>
      </c>
    </row>
    <row r="121" spans="1:9" ht="11.25" customHeight="1">
      <c r="A121" s="33" t="s">
        <v>111</v>
      </c>
      <c r="B121" s="165" t="s">
        <v>112</v>
      </c>
      <c r="C121" s="165"/>
      <c r="D121" s="165"/>
      <c r="E121" s="165"/>
      <c r="F121" s="165"/>
      <c r="G121" s="165"/>
      <c r="H121" s="165"/>
      <c r="I121" s="165"/>
    </row>
    <row r="122" spans="1:9" ht="27.75" customHeight="1">
      <c r="A122" s="33" t="s">
        <v>113</v>
      </c>
      <c r="B122" s="193" t="s">
        <v>114</v>
      </c>
      <c r="C122" s="193"/>
      <c r="D122" s="193"/>
      <c r="E122" s="193"/>
      <c r="F122" s="193"/>
      <c r="G122" s="193"/>
      <c r="H122" s="193"/>
      <c r="I122" s="193"/>
    </row>
    <row r="123" spans="1:9" ht="13.5" customHeight="1">
      <c r="A123" s="194" t="s">
        <v>115</v>
      </c>
      <c r="B123" s="194"/>
      <c r="C123" s="194"/>
      <c r="D123" s="194"/>
      <c r="E123" s="194"/>
      <c r="F123" s="194"/>
      <c r="G123" s="194"/>
      <c r="H123" s="194"/>
      <c r="I123" s="194"/>
    </row>
    <row r="124" spans="1:9" ht="13.5" customHeight="1">
      <c r="A124" s="195" t="s">
        <v>116</v>
      </c>
      <c r="B124" s="195"/>
      <c r="C124" s="25" t="s">
        <v>117</v>
      </c>
      <c r="D124" s="138" t="s">
        <v>118</v>
      </c>
      <c r="E124" s="139"/>
      <c r="F124" s="25" t="s">
        <v>119</v>
      </c>
      <c r="G124" s="25" t="s">
        <v>120</v>
      </c>
      <c r="H124" s="138" t="s">
        <v>121</v>
      </c>
      <c r="I124" s="138"/>
    </row>
    <row r="125" spans="1:10" ht="13.5" customHeight="1">
      <c r="A125" s="196">
        <f>I81</f>
        <v>2730.9352246400003</v>
      </c>
      <c r="B125" s="197"/>
      <c r="C125" s="8">
        <f>I111</f>
        <v>0</v>
      </c>
      <c r="D125" s="198">
        <f>A125+C125</f>
        <v>2730.9352246400003</v>
      </c>
      <c r="E125" s="199"/>
      <c r="F125" s="25" t="s">
        <v>107</v>
      </c>
      <c r="G125" s="24">
        <v>0.0165</v>
      </c>
      <c r="H125" s="191">
        <v>0.0065</v>
      </c>
      <c r="I125" s="191"/>
      <c r="J125" s="9"/>
    </row>
    <row r="126" spans="1:9" ht="13.5" customHeight="1">
      <c r="A126" s="190" t="s">
        <v>122</v>
      </c>
      <c r="B126" s="190"/>
      <c r="C126" s="25">
        <v>1</v>
      </c>
      <c r="D126" s="17">
        <f>G129/1</f>
        <v>0.14250000000000002</v>
      </c>
      <c r="E126" s="56">
        <f>C126-D126</f>
        <v>0.8574999999999999</v>
      </c>
      <c r="F126" s="25" t="s">
        <v>108</v>
      </c>
      <c r="G126" s="24">
        <v>0.076</v>
      </c>
      <c r="H126" s="191">
        <v>0.03</v>
      </c>
      <c r="I126" s="191"/>
    </row>
    <row r="127" spans="1:9" ht="23.25" customHeight="1">
      <c r="A127" s="190" t="s">
        <v>123</v>
      </c>
      <c r="B127" s="190"/>
      <c r="C127" s="25">
        <v>1</v>
      </c>
      <c r="D127" s="17">
        <f>H129</f>
        <v>0.0865</v>
      </c>
      <c r="E127" s="52">
        <f>C127-D127</f>
        <v>0.9135</v>
      </c>
      <c r="F127" s="25" t="s">
        <v>14</v>
      </c>
      <c r="G127" s="24">
        <f>I11</f>
        <v>0.05</v>
      </c>
      <c r="H127" s="191">
        <f>I11</f>
        <v>0.05</v>
      </c>
      <c r="I127" s="191"/>
    </row>
    <row r="128" spans="1:9" ht="13.5" customHeight="1">
      <c r="A128" s="192" t="s">
        <v>160</v>
      </c>
      <c r="B128" s="192"/>
      <c r="C128" s="18">
        <v>1</v>
      </c>
      <c r="D128" s="18">
        <v>0.0654</v>
      </c>
      <c r="E128" s="51">
        <f>C128-D128</f>
        <v>0.9346</v>
      </c>
      <c r="F128" s="25" t="s">
        <v>124</v>
      </c>
      <c r="G128" s="24">
        <v>0</v>
      </c>
      <c r="H128" s="191">
        <v>0</v>
      </c>
      <c r="I128" s="191"/>
    </row>
    <row r="129" spans="1:9" ht="27.75" customHeight="1">
      <c r="A129" s="57" t="s">
        <v>125</v>
      </c>
      <c r="B129" s="203" t="s">
        <v>126</v>
      </c>
      <c r="C129" s="203"/>
      <c r="D129" s="203"/>
      <c r="E129" s="203"/>
      <c r="F129" s="29" t="s">
        <v>127</v>
      </c>
      <c r="G129" s="23">
        <f>SUM(G125:G128)</f>
        <v>0.14250000000000002</v>
      </c>
      <c r="H129" s="204">
        <f>SUM(H125:I128)</f>
        <v>0.0865</v>
      </c>
      <c r="I129" s="204"/>
    </row>
    <row r="130" spans="1:9" ht="4.5" customHeight="1">
      <c r="A130" s="53"/>
      <c r="B130" s="159"/>
      <c r="C130" s="159"/>
      <c r="D130" s="159"/>
      <c r="E130" s="159"/>
      <c r="F130" s="159"/>
      <c r="G130" s="159"/>
      <c r="H130" s="159"/>
      <c r="I130" s="159"/>
    </row>
    <row r="131" spans="1:9" ht="11.25">
      <c r="A131" s="177" t="s">
        <v>128</v>
      </c>
      <c r="B131" s="177"/>
      <c r="C131" s="177"/>
      <c r="D131" s="177"/>
      <c r="E131" s="177"/>
      <c r="F131" s="177"/>
      <c r="G131" s="177"/>
      <c r="H131" s="42">
        <f>H120</f>
        <v>0.16618075801749274</v>
      </c>
      <c r="I131" s="43">
        <f>I120</f>
        <v>453.82888572734703</v>
      </c>
    </row>
    <row r="132" ht="4.5" customHeight="1"/>
    <row r="133" spans="1:9" ht="11.25">
      <c r="A133" s="205" t="s">
        <v>129</v>
      </c>
      <c r="B133" s="205"/>
      <c r="C133" s="205"/>
      <c r="D133" s="205"/>
      <c r="E133" s="205"/>
      <c r="F133" s="205"/>
      <c r="G133" s="205"/>
      <c r="H133" s="205"/>
      <c r="I133" s="205"/>
    </row>
    <row r="134" spans="1:9" ht="11.25">
      <c r="A134" s="140" t="s">
        <v>26</v>
      </c>
      <c r="B134" s="140"/>
      <c r="C134" s="140"/>
      <c r="D134" s="140"/>
      <c r="E134" s="140"/>
      <c r="F134" s="140"/>
      <c r="G134" s="140"/>
      <c r="H134" s="140"/>
      <c r="I134" s="140"/>
    </row>
    <row r="135" spans="1:9" ht="15" customHeight="1">
      <c r="A135" s="25">
        <v>1</v>
      </c>
      <c r="B135" s="145" t="s">
        <v>169</v>
      </c>
      <c r="C135" s="146"/>
      <c r="D135" s="146"/>
      <c r="E135" s="146"/>
      <c r="F135" s="146"/>
      <c r="G135" s="147"/>
      <c r="H135" s="7">
        <f>I135/$G$152</f>
        <v>0.4345690770298094</v>
      </c>
      <c r="I135" s="19">
        <f>I30</f>
        <v>1384.0000000000002</v>
      </c>
    </row>
    <row r="136" spans="1:9" ht="15" customHeight="1">
      <c r="A136" s="25">
        <v>2</v>
      </c>
      <c r="B136" s="145" t="s">
        <v>130</v>
      </c>
      <c r="C136" s="146"/>
      <c r="D136" s="146"/>
      <c r="E136" s="146"/>
      <c r="F136" s="146"/>
      <c r="G136" s="147"/>
      <c r="H136" s="7">
        <f>I136/$G$152</f>
        <v>0.3227413990549655</v>
      </c>
      <c r="I136" s="19">
        <f>I41+I52+I59+I63</f>
        <v>1027.8552246400002</v>
      </c>
    </row>
    <row r="137" spans="1:9" ht="15" customHeight="1">
      <c r="A137" s="25">
        <v>3</v>
      </c>
      <c r="B137" s="157" t="s">
        <v>170</v>
      </c>
      <c r="C137" s="157"/>
      <c r="D137" s="157"/>
      <c r="E137" s="157"/>
      <c r="F137" s="157"/>
      <c r="G137" s="157"/>
      <c r="H137" s="7">
        <f>I137/$G$152</f>
        <v>0.10018952391522512</v>
      </c>
      <c r="I137" s="19">
        <f>I71</f>
        <v>319.08</v>
      </c>
    </row>
    <row r="138" spans="1:10" s="32" customFormat="1" ht="15" customHeight="1">
      <c r="A138" s="200" t="s">
        <v>131</v>
      </c>
      <c r="B138" s="201"/>
      <c r="C138" s="201"/>
      <c r="D138" s="201"/>
      <c r="E138" s="201"/>
      <c r="F138" s="201"/>
      <c r="G138" s="202"/>
      <c r="H138" s="42">
        <f>H135+H136+H137</f>
        <v>0.8574999999999999</v>
      </c>
      <c r="I138" s="43">
        <f>I135+I136+I137</f>
        <v>2730.9352246400003</v>
      </c>
      <c r="J138" s="54"/>
    </row>
    <row r="139" ht="4.5" customHeight="1"/>
    <row r="140" spans="1:9" ht="11.25">
      <c r="A140" s="140" t="s">
        <v>83</v>
      </c>
      <c r="B140" s="140"/>
      <c r="C140" s="140"/>
      <c r="D140" s="140"/>
      <c r="E140" s="140"/>
      <c r="F140" s="140"/>
      <c r="G140" s="140"/>
      <c r="H140" s="140"/>
      <c r="I140" s="140"/>
    </row>
    <row r="141" spans="1:9" ht="15" customHeight="1">
      <c r="A141" s="25">
        <v>1</v>
      </c>
      <c r="B141" s="145" t="s">
        <v>171</v>
      </c>
      <c r="C141" s="146"/>
      <c r="D141" s="146"/>
      <c r="E141" s="146"/>
      <c r="F141" s="146"/>
      <c r="G141" s="147"/>
      <c r="H141" s="7">
        <f>I141/$G$152</f>
        <v>0</v>
      </c>
      <c r="I141" s="8">
        <f>I91</f>
        <v>0</v>
      </c>
    </row>
    <row r="142" spans="1:9" ht="15" customHeight="1">
      <c r="A142" s="25">
        <v>2</v>
      </c>
      <c r="B142" s="145" t="s">
        <v>172</v>
      </c>
      <c r="C142" s="146"/>
      <c r="D142" s="146"/>
      <c r="E142" s="146"/>
      <c r="F142" s="146"/>
      <c r="G142" s="147"/>
      <c r="H142" s="7">
        <f>I142/$G$152</f>
        <v>0</v>
      </c>
      <c r="I142" s="8">
        <f>I101</f>
        <v>0</v>
      </c>
    </row>
    <row r="143" spans="1:9" ht="15" customHeight="1">
      <c r="A143" s="25">
        <v>3</v>
      </c>
      <c r="B143" s="145" t="s">
        <v>173</v>
      </c>
      <c r="C143" s="146"/>
      <c r="D143" s="146"/>
      <c r="E143" s="146"/>
      <c r="F143" s="146"/>
      <c r="G143" s="147"/>
      <c r="H143" s="7">
        <f>I143/$G$152</f>
        <v>0</v>
      </c>
      <c r="I143" s="8">
        <f>I105</f>
        <v>0</v>
      </c>
    </row>
    <row r="144" spans="1:9" ht="15" customHeight="1">
      <c r="A144" s="200" t="s">
        <v>132</v>
      </c>
      <c r="B144" s="201"/>
      <c r="C144" s="201"/>
      <c r="D144" s="201"/>
      <c r="E144" s="201"/>
      <c r="F144" s="201"/>
      <c r="G144" s="202"/>
      <c r="H144" s="42">
        <f>H141+H142+H143</f>
        <v>0</v>
      </c>
      <c r="I144" s="43">
        <f>I141+I142+I143</f>
        <v>0</v>
      </c>
    </row>
    <row r="145" ht="4.5" customHeight="1"/>
    <row r="146" spans="1:9" ht="11.25">
      <c r="A146" s="140" t="s">
        <v>106</v>
      </c>
      <c r="B146" s="140"/>
      <c r="C146" s="140"/>
      <c r="D146" s="140"/>
      <c r="E146" s="140"/>
      <c r="F146" s="140"/>
      <c r="G146" s="140"/>
      <c r="H146" s="140"/>
      <c r="I146" s="140"/>
    </row>
    <row r="147" spans="1:9" ht="15" customHeight="1">
      <c r="A147" s="25">
        <v>1</v>
      </c>
      <c r="B147" s="145" t="s">
        <v>177</v>
      </c>
      <c r="C147" s="146"/>
      <c r="D147" s="146"/>
      <c r="E147" s="146"/>
      <c r="F147" s="146"/>
      <c r="G147" s="147"/>
      <c r="H147" s="7">
        <f>I147/$G$152</f>
        <v>0.14250000000000002</v>
      </c>
      <c r="I147" s="8">
        <f>I120</f>
        <v>453.82888572734703</v>
      </c>
    </row>
    <row r="148" spans="1:11" ht="15" customHeight="1">
      <c r="A148" s="200" t="s">
        <v>133</v>
      </c>
      <c r="B148" s="201"/>
      <c r="C148" s="201"/>
      <c r="D148" s="201"/>
      <c r="E148" s="201"/>
      <c r="F148" s="201"/>
      <c r="G148" s="202"/>
      <c r="H148" s="42">
        <f>H147</f>
        <v>0.14250000000000002</v>
      </c>
      <c r="I148" s="43">
        <f>I120</f>
        <v>453.82888572734703</v>
      </c>
      <c r="K148" s="20"/>
    </row>
    <row r="149" ht="4.5" customHeight="1"/>
    <row r="150" spans="1:9" ht="11.25">
      <c r="A150" s="206" t="s">
        <v>129</v>
      </c>
      <c r="B150" s="206"/>
      <c r="C150" s="206"/>
      <c r="D150" s="206"/>
      <c r="E150" s="206"/>
      <c r="F150" s="206"/>
      <c r="G150" s="206"/>
      <c r="H150" s="206"/>
      <c r="I150" s="206"/>
    </row>
    <row r="151" spans="1:9" ht="45">
      <c r="A151" s="207" t="s">
        <v>134</v>
      </c>
      <c r="B151" s="207"/>
      <c r="C151" s="207"/>
      <c r="D151" s="207"/>
      <c r="E151" s="207"/>
      <c r="F151" s="207"/>
      <c r="G151" s="22" t="s">
        <v>135</v>
      </c>
      <c r="H151" s="22" t="s">
        <v>136</v>
      </c>
      <c r="I151" s="22" t="s">
        <v>137</v>
      </c>
    </row>
    <row r="152" spans="1:9" ht="11.25">
      <c r="A152" s="208" t="str">
        <f>G5</f>
        <v>PEDREIRO; MARCENEIRO; VIDRACEIRO</v>
      </c>
      <c r="B152" s="209"/>
      <c r="C152" s="209"/>
      <c r="D152" s="209"/>
      <c r="E152" s="209"/>
      <c r="F152" s="210"/>
      <c r="G152" s="21">
        <f>I138+I144+I148</f>
        <v>3184.7641103673473</v>
      </c>
      <c r="H152" s="22">
        <v>1</v>
      </c>
      <c r="I152" s="21">
        <f>G152*H152</f>
        <v>3184.7641103673473</v>
      </c>
    </row>
    <row r="153" spans="1:9" ht="11.25">
      <c r="A153" s="208"/>
      <c r="B153" s="209"/>
      <c r="C153" s="209"/>
      <c r="D153" s="209"/>
      <c r="E153" s="209"/>
      <c r="F153" s="210"/>
      <c r="G153" s="22"/>
      <c r="H153" s="22"/>
      <c r="I153" s="21"/>
    </row>
    <row r="154" spans="1:10" s="32" customFormat="1" ht="11.25">
      <c r="A154" s="211" t="s">
        <v>178</v>
      </c>
      <c r="B154" s="212"/>
      <c r="C154" s="212"/>
      <c r="D154" s="212"/>
      <c r="E154" s="212"/>
      <c r="F154" s="212"/>
      <c r="G154" s="212"/>
      <c r="H154" s="213"/>
      <c r="I154" s="55">
        <f>I152+I153</f>
        <v>3184.7641103673473</v>
      </c>
      <c r="J154" s="54"/>
    </row>
  </sheetData>
  <sheetProtection/>
  <mergeCells count="141">
    <mergeCell ref="A148:G148"/>
    <mergeCell ref="A150:I150"/>
    <mergeCell ref="A151:F151"/>
    <mergeCell ref="A152:F152"/>
    <mergeCell ref="A153:F153"/>
    <mergeCell ref="A154:H154"/>
    <mergeCell ref="B142:G142"/>
    <mergeCell ref="B143:G143"/>
    <mergeCell ref="A144:G144"/>
    <mergeCell ref="A146:I146"/>
    <mergeCell ref="B147:G147"/>
    <mergeCell ref="B129:E129"/>
    <mergeCell ref="H129:I129"/>
    <mergeCell ref="B130:I130"/>
    <mergeCell ref="A131:G131"/>
    <mergeCell ref="A133:I133"/>
    <mergeCell ref="A134:I134"/>
    <mergeCell ref="B135:G135"/>
    <mergeCell ref="B136:G136"/>
    <mergeCell ref="B137:G137"/>
    <mergeCell ref="A138:G138"/>
    <mergeCell ref="A140:I140"/>
    <mergeCell ref="B141:G141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A126:B126"/>
    <mergeCell ref="H126:I126"/>
    <mergeCell ref="A127:B127"/>
    <mergeCell ref="H127:I127"/>
    <mergeCell ref="A128:B128"/>
    <mergeCell ref="H128:I128"/>
    <mergeCell ref="A108:B108"/>
    <mergeCell ref="A109:B109"/>
    <mergeCell ref="A111:G111"/>
    <mergeCell ref="A113:I113"/>
    <mergeCell ref="B114:G114"/>
    <mergeCell ref="B115:G115"/>
    <mergeCell ref="B116:G116"/>
    <mergeCell ref="B117:G117"/>
    <mergeCell ref="B118:G118"/>
    <mergeCell ref="B119:G119"/>
    <mergeCell ref="A120:G120"/>
    <mergeCell ref="B121:I121"/>
    <mergeCell ref="A94:E94"/>
    <mergeCell ref="A95:B95"/>
    <mergeCell ref="A96:B96"/>
    <mergeCell ref="B97:I97"/>
    <mergeCell ref="B98:G98"/>
    <mergeCell ref="B99:G99"/>
    <mergeCell ref="B100:G100"/>
    <mergeCell ref="A101:G101"/>
    <mergeCell ref="B103:G103"/>
    <mergeCell ref="B104:G104"/>
    <mergeCell ref="A105:G105"/>
    <mergeCell ref="A107:E107"/>
    <mergeCell ref="A81:G81"/>
    <mergeCell ref="A83:I83"/>
    <mergeCell ref="B84:G84"/>
    <mergeCell ref="B85:G85"/>
    <mergeCell ref="B86:G86"/>
    <mergeCell ref="B87:G87"/>
    <mergeCell ref="B88:G88"/>
    <mergeCell ref="B89:G89"/>
    <mergeCell ref="B90:G90"/>
    <mergeCell ref="A91:G91"/>
    <mergeCell ref="B92:I92"/>
    <mergeCell ref="B93:I93"/>
    <mergeCell ref="A65:G65"/>
    <mergeCell ref="B67:G67"/>
    <mergeCell ref="B68:G68"/>
    <mergeCell ref="B69:G69"/>
    <mergeCell ref="B70:G70"/>
    <mergeCell ref="A71:G71"/>
    <mergeCell ref="A73:I73"/>
    <mergeCell ref="A74:B74"/>
    <mergeCell ref="A75:B75"/>
    <mergeCell ref="A77:I77"/>
    <mergeCell ref="A78:B78"/>
    <mergeCell ref="A79:B79"/>
    <mergeCell ref="B51:G51"/>
    <mergeCell ref="A52:G52"/>
    <mergeCell ref="B53:I53"/>
    <mergeCell ref="B54:I54"/>
    <mergeCell ref="B55:G55"/>
    <mergeCell ref="B56:G56"/>
    <mergeCell ref="B57:G57"/>
    <mergeCell ref="B58:G58"/>
    <mergeCell ref="A59:G59"/>
    <mergeCell ref="B61:G61"/>
    <mergeCell ref="B62:G62"/>
    <mergeCell ref="A63:G63"/>
    <mergeCell ref="B39:G39"/>
    <mergeCell ref="B40:G40"/>
    <mergeCell ref="A41:G41"/>
    <mergeCell ref="A42:I42"/>
    <mergeCell ref="B43:G43"/>
    <mergeCell ref="B44:G44"/>
    <mergeCell ref="B45:G45"/>
    <mergeCell ref="B46:G46"/>
    <mergeCell ref="B47:G47"/>
    <mergeCell ref="B48:G48"/>
    <mergeCell ref="B49:G49"/>
    <mergeCell ref="B50:G50"/>
    <mergeCell ref="A27:A28"/>
    <mergeCell ref="B27:G27"/>
    <mergeCell ref="B28:G28"/>
    <mergeCell ref="B29:G29"/>
    <mergeCell ref="A30:G30"/>
    <mergeCell ref="B32:G32"/>
    <mergeCell ref="B33:G33"/>
    <mergeCell ref="B34:G34"/>
    <mergeCell ref="B35:G35"/>
    <mergeCell ref="B36:G36"/>
    <mergeCell ref="B37:G37"/>
    <mergeCell ref="B38:G38"/>
    <mergeCell ref="B26:G26"/>
    <mergeCell ref="A10:F10"/>
    <mergeCell ref="A11:F11"/>
    <mergeCell ref="A12:F15"/>
    <mergeCell ref="G12:G15"/>
    <mergeCell ref="A16:F19"/>
    <mergeCell ref="G16:G19"/>
    <mergeCell ref="A20:F20"/>
    <mergeCell ref="A22:I22"/>
    <mergeCell ref="E2:I2"/>
    <mergeCell ref="B23:G23"/>
    <mergeCell ref="B24:G24"/>
    <mergeCell ref="B25:G25"/>
    <mergeCell ref="A1:I1"/>
    <mergeCell ref="A2:B2"/>
    <mergeCell ref="C2:D2"/>
    <mergeCell ref="A3:B3"/>
    <mergeCell ref="A5:F9"/>
    <mergeCell ref="G5:H5"/>
    <mergeCell ref="G6:G9"/>
  </mergeCells>
  <printOptions/>
  <pageMargins left="1.1023622047244095" right="0.5118110236220472" top="0.7874015748031497" bottom="0.7874015748031497" header="0.31496062992125984" footer="0.31496062992125984"/>
  <pageSetup horizontalDpi="600" verticalDpi="600" orientation="portrait" paperSize="9" scale="85" r:id="rId3"/>
  <rowBreaks count="2" manualBreakCount="2">
    <brk id="54" max="8" man="1"/>
    <brk id="106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4"/>
  <sheetViews>
    <sheetView tabSelected="1" zoomScaleSheetLayoutView="100" zoomScalePageLayoutView="0" workbookViewId="0" topLeftCell="A134">
      <selection activeCell="I27" sqref="I27"/>
    </sheetView>
  </sheetViews>
  <sheetFormatPr defaultColWidth="9.140625" defaultRowHeight="15"/>
  <cols>
    <col min="1" max="1" width="2.8515625" style="4" customWidth="1"/>
    <col min="2" max="6" width="11.28125" style="4" customWidth="1"/>
    <col min="7" max="7" width="12.00390625" style="4" customWidth="1"/>
    <col min="8" max="8" width="8.7109375" style="4" customWidth="1"/>
    <col min="9" max="9" width="11.7109375" style="4" customWidth="1"/>
    <col min="10" max="10" width="11.140625" style="1" bestFit="1" customWidth="1"/>
    <col min="11" max="11" width="10.00390625" style="4" bestFit="1" customWidth="1"/>
    <col min="12" max="16384" width="9.140625" style="4" customWidth="1"/>
  </cols>
  <sheetData>
    <row r="1" spans="1:9" ht="41.25" customHeight="1">
      <c r="A1" s="129" t="s">
        <v>161</v>
      </c>
      <c r="B1" s="129"/>
      <c r="C1" s="129"/>
      <c r="D1" s="129"/>
      <c r="E1" s="129"/>
      <c r="F1" s="129"/>
      <c r="G1" s="129"/>
      <c r="H1" s="129"/>
      <c r="I1" s="129"/>
    </row>
    <row r="2" spans="1:9" ht="22.5" customHeight="1">
      <c r="A2" s="129" t="s">
        <v>5</v>
      </c>
      <c r="B2" s="129"/>
      <c r="C2" s="130" t="s">
        <v>194</v>
      </c>
      <c r="D2" s="130"/>
      <c r="E2" s="141" t="s">
        <v>146</v>
      </c>
      <c r="F2" s="141"/>
      <c r="G2" s="141"/>
      <c r="H2" s="141"/>
      <c r="I2" s="141"/>
    </row>
    <row r="3" spans="1:9" ht="11.25">
      <c r="A3" s="129" t="s">
        <v>6</v>
      </c>
      <c r="B3" s="129"/>
      <c r="C3" s="3"/>
      <c r="D3" s="2"/>
      <c r="E3" s="128" t="s">
        <v>7</v>
      </c>
      <c r="F3" s="128"/>
      <c r="G3" s="2"/>
      <c r="H3" s="2"/>
      <c r="I3" s="2"/>
    </row>
    <row r="4" ht="4.5" customHeight="1"/>
    <row r="5" spans="1:9" ht="24" customHeight="1">
      <c r="A5" s="131" t="s">
        <v>214</v>
      </c>
      <c r="B5" s="132"/>
      <c r="C5" s="132"/>
      <c r="D5" s="132"/>
      <c r="E5" s="132"/>
      <c r="F5" s="132"/>
      <c r="G5" s="137" t="s">
        <v>187</v>
      </c>
      <c r="H5" s="137"/>
      <c r="I5" s="103">
        <v>200</v>
      </c>
    </row>
    <row r="6" spans="1:9" ht="11.25" customHeight="1">
      <c r="A6" s="133"/>
      <c r="B6" s="134"/>
      <c r="C6" s="134"/>
      <c r="D6" s="134"/>
      <c r="E6" s="134"/>
      <c r="F6" s="134"/>
      <c r="G6" s="137" t="s">
        <v>141</v>
      </c>
      <c r="H6" s="127" t="s">
        <v>9</v>
      </c>
      <c r="I6" s="104">
        <v>0.3</v>
      </c>
    </row>
    <row r="7" spans="1:9" ht="11.25" customHeight="1">
      <c r="A7" s="133"/>
      <c r="B7" s="134"/>
      <c r="C7" s="134"/>
      <c r="D7" s="134"/>
      <c r="E7" s="134"/>
      <c r="F7" s="134"/>
      <c r="G7" s="137"/>
      <c r="H7" s="127" t="s">
        <v>10</v>
      </c>
      <c r="I7" s="105">
        <v>0</v>
      </c>
    </row>
    <row r="8" spans="1:9" ht="11.25" customHeight="1">
      <c r="A8" s="133"/>
      <c r="B8" s="134"/>
      <c r="C8" s="134"/>
      <c r="D8" s="134"/>
      <c r="E8" s="134"/>
      <c r="F8" s="134"/>
      <c r="G8" s="137"/>
      <c r="H8" s="127" t="s">
        <v>11</v>
      </c>
      <c r="I8" s="104">
        <v>0.4</v>
      </c>
    </row>
    <row r="9" spans="1:9" ht="24.75" customHeight="1">
      <c r="A9" s="135"/>
      <c r="B9" s="136"/>
      <c r="C9" s="136"/>
      <c r="D9" s="136"/>
      <c r="E9" s="136"/>
      <c r="F9" s="136"/>
      <c r="G9" s="137"/>
      <c r="H9" s="127" t="s">
        <v>10</v>
      </c>
      <c r="I9" s="127">
        <v>0</v>
      </c>
    </row>
    <row r="10" spans="1:9" ht="15" customHeight="1">
      <c r="A10" s="139"/>
      <c r="B10" s="148"/>
      <c r="C10" s="148"/>
      <c r="D10" s="148"/>
      <c r="E10" s="148"/>
      <c r="F10" s="148"/>
      <c r="G10" s="127" t="s">
        <v>13</v>
      </c>
      <c r="H10" s="127">
        <v>220</v>
      </c>
      <c r="I10" s="106">
        <v>1542.2</v>
      </c>
    </row>
    <row r="11" spans="1:9" ht="15" customHeight="1">
      <c r="A11" s="139" t="s">
        <v>14</v>
      </c>
      <c r="B11" s="148"/>
      <c r="C11" s="148"/>
      <c r="D11" s="148"/>
      <c r="E11" s="148"/>
      <c r="F11" s="148"/>
      <c r="G11" s="127" t="s">
        <v>15</v>
      </c>
      <c r="H11" s="127" t="s">
        <v>16</v>
      </c>
      <c r="I11" s="107">
        <v>0.05</v>
      </c>
    </row>
    <row r="12" spans="1:9" ht="15" customHeight="1">
      <c r="A12" s="149" t="s">
        <v>192</v>
      </c>
      <c r="B12" s="150"/>
      <c r="C12" s="150"/>
      <c r="D12" s="150"/>
      <c r="E12" s="150"/>
      <c r="F12" s="150"/>
      <c r="G12" s="137" t="s">
        <v>15</v>
      </c>
      <c r="H12" s="127" t="s">
        <v>17</v>
      </c>
      <c r="I12" s="127">
        <v>4.05</v>
      </c>
    </row>
    <row r="13" spans="1:9" ht="11.25">
      <c r="A13" s="151"/>
      <c r="B13" s="152"/>
      <c r="C13" s="152"/>
      <c r="D13" s="152"/>
      <c r="E13" s="152"/>
      <c r="F13" s="152"/>
      <c r="G13" s="137"/>
      <c r="H13" s="127" t="s">
        <v>18</v>
      </c>
      <c r="I13" s="127">
        <v>22</v>
      </c>
    </row>
    <row r="14" spans="1:9" ht="11.25">
      <c r="A14" s="151"/>
      <c r="B14" s="152"/>
      <c r="C14" s="152"/>
      <c r="D14" s="152"/>
      <c r="E14" s="152"/>
      <c r="F14" s="152"/>
      <c r="G14" s="137"/>
      <c r="H14" s="127" t="s">
        <v>19</v>
      </c>
      <c r="I14" s="127">
        <v>2</v>
      </c>
    </row>
    <row r="15" spans="1:9" ht="11.25">
      <c r="A15" s="153"/>
      <c r="B15" s="154"/>
      <c r="C15" s="154"/>
      <c r="D15" s="154"/>
      <c r="E15" s="154"/>
      <c r="F15" s="154"/>
      <c r="G15" s="137"/>
      <c r="H15" s="127" t="s">
        <v>20</v>
      </c>
      <c r="I15" s="104">
        <v>0.03</v>
      </c>
    </row>
    <row r="16" spans="1:9" ht="11.25" customHeight="1">
      <c r="A16" s="138" t="s">
        <v>179</v>
      </c>
      <c r="B16" s="138"/>
      <c r="C16" s="138"/>
      <c r="D16" s="138"/>
      <c r="E16" s="138"/>
      <c r="F16" s="139"/>
      <c r="G16" s="137" t="s">
        <v>21</v>
      </c>
      <c r="H16" s="127" t="s">
        <v>22</v>
      </c>
      <c r="I16" s="108">
        <v>170.9</v>
      </c>
    </row>
    <row r="17" spans="1:9" ht="11.25" customHeight="1">
      <c r="A17" s="138"/>
      <c r="B17" s="138"/>
      <c r="C17" s="138"/>
      <c r="D17" s="138"/>
      <c r="E17" s="138"/>
      <c r="F17" s="139"/>
      <c r="G17" s="137"/>
      <c r="H17" s="127" t="s">
        <v>138</v>
      </c>
      <c r="I17" s="105">
        <v>1</v>
      </c>
    </row>
    <row r="18" spans="1:9" ht="11.25" customHeight="1">
      <c r="A18" s="138"/>
      <c r="B18" s="138"/>
      <c r="C18" s="138"/>
      <c r="D18" s="138"/>
      <c r="E18" s="138"/>
      <c r="F18" s="139"/>
      <c r="G18" s="137"/>
      <c r="H18" s="127" t="s">
        <v>139</v>
      </c>
      <c r="I18" s="105">
        <v>1</v>
      </c>
    </row>
    <row r="19" spans="1:9" ht="11.25">
      <c r="A19" s="138"/>
      <c r="B19" s="138"/>
      <c r="C19" s="138"/>
      <c r="D19" s="138"/>
      <c r="E19" s="138"/>
      <c r="F19" s="139"/>
      <c r="G19" s="137"/>
      <c r="H19" s="127" t="s">
        <v>20</v>
      </c>
      <c r="I19" s="107">
        <v>0.15</v>
      </c>
    </row>
    <row r="20" spans="1:9" ht="11.25">
      <c r="A20" s="138" t="s">
        <v>25</v>
      </c>
      <c r="B20" s="138"/>
      <c r="C20" s="138"/>
      <c r="D20" s="138"/>
      <c r="E20" s="138"/>
      <c r="F20" s="139"/>
      <c r="G20" s="127"/>
      <c r="H20" s="127" t="s">
        <v>16</v>
      </c>
      <c r="I20" s="107">
        <v>0.2</v>
      </c>
    </row>
    <row r="21" ht="4.5" customHeight="1"/>
    <row r="22" spans="1:9" ht="17.25" customHeight="1">
      <c r="A22" s="140" t="s">
        <v>26</v>
      </c>
      <c r="B22" s="140"/>
      <c r="C22" s="140"/>
      <c r="D22" s="140"/>
      <c r="E22" s="140"/>
      <c r="F22" s="140"/>
      <c r="G22" s="140"/>
      <c r="H22" s="140"/>
      <c r="I22" s="140"/>
    </row>
    <row r="23" spans="1:9" ht="33.75">
      <c r="A23" s="6" t="s">
        <v>27</v>
      </c>
      <c r="B23" s="142" t="s">
        <v>28</v>
      </c>
      <c r="C23" s="143"/>
      <c r="D23" s="143"/>
      <c r="E23" s="143"/>
      <c r="F23" s="143"/>
      <c r="G23" s="144"/>
      <c r="H23" s="6" t="s">
        <v>29</v>
      </c>
      <c r="I23" s="6" t="s">
        <v>30</v>
      </c>
    </row>
    <row r="24" spans="1:9" ht="15" customHeight="1">
      <c r="A24" s="121">
        <v>1</v>
      </c>
      <c r="B24" s="145" t="s">
        <v>31</v>
      </c>
      <c r="C24" s="146"/>
      <c r="D24" s="146"/>
      <c r="E24" s="146"/>
      <c r="F24" s="146"/>
      <c r="G24" s="147"/>
      <c r="H24" s="7">
        <f aca="true" t="shared" si="0" ref="H24:H29">I24/$I$30</f>
        <v>0.7518796992481204</v>
      </c>
      <c r="I24" s="8">
        <f>I10/H10*I5</f>
        <v>1402</v>
      </c>
    </row>
    <row r="25" spans="1:10" ht="15" customHeight="1">
      <c r="A25" s="121">
        <v>2</v>
      </c>
      <c r="B25" s="116" t="s">
        <v>147</v>
      </c>
      <c r="C25" s="117"/>
      <c r="D25" s="117"/>
      <c r="E25" s="117"/>
      <c r="F25" s="117"/>
      <c r="G25" s="118"/>
      <c r="H25" s="7">
        <f t="shared" si="0"/>
        <v>0</v>
      </c>
      <c r="I25" s="124">
        <v>0</v>
      </c>
      <c r="J25" s="9"/>
    </row>
    <row r="26" spans="1:9" ht="15" customHeight="1">
      <c r="A26" s="121">
        <v>3</v>
      </c>
      <c r="B26" s="145" t="s">
        <v>143</v>
      </c>
      <c r="C26" s="146"/>
      <c r="D26" s="146"/>
      <c r="E26" s="146"/>
      <c r="F26" s="146"/>
      <c r="G26" s="147"/>
      <c r="H26" s="7">
        <f t="shared" si="0"/>
        <v>0.2481203007518797</v>
      </c>
      <c r="I26" s="8">
        <f>I10*I6</f>
        <v>462.65999999999997</v>
      </c>
    </row>
    <row r="27" spans="1:9" ht="15" customHeight="1">
      <c r="A27" s="155">
        <v>4</v>
      </c>
      <c r="B27" s="157" t="s">
        <v>149</v>
      </c>
      <c r="C27" s="157"/>
      <c r="D27" s="157"/>
      <c r="E27" s="157"/>
      <c r="F27" s="157"/>
      <c r="G27" s="157"/>
      <c r="H27" s="7">
        <f t="shared" si="0"/>
        <v>0</v>
      </c>
      <c r="I27" s="8">
        <v>0</v>
      </c>
    </row>
    <row r="28" spans="1:9" ht="15" customHeight="1">
      <c r="A28" s="156"/>
      <c r="B28" s="158" t="s">
        <v>150</v>
      </c>
      <c r="C28" s="159"/>
      <c r="D28" s="159"/>
      <c r="E28" s="159"/>
      <c r="F28" s="159"/>
      <c r="G28" s="160"/>
      <c r="H28" s="7">
        <f t="shared" si="0"/>
        <v>0</v>
      </c>
      <c r="I28" s="8">
        <f>(I8*I9*I10)</f>
        <v>0</v>
      </c>
    </row>
    <row r="29" spans="1:9" ht="15" customHeight="1">
      <c r="A29" s="121">
        <v>5</v>
      </c>
      <c r="B29" s="145" t="s">
        <v>25</v>
      </c>
      <c r="C29" s="146"/>
      <c r="D29" s="146"/>
      <c r="E29" s="146"/>
      <c r="F29" s="146"/>
      <c r="G29" s="147"/>
      <c r="H29" s="7">
        <f t="shared" si="0"/>
        <v>0</v>
      </c>
      <c r="I29" s="8">
        <v>0</v>
      </c>
    </row>
    <row r="30" spans="1:10" s="32" customFormat="1" ht="15" customHeight="1">
      <c r="A30" s="161" t="s">
        <v>32</v>
      </c>
      <c r="B30" s="162"/>
      <c r="C30" s="162"/>
      <c r="D30" s="162"/>
      <c r="E30" s="162"/>
      <c r="F30" s="162"/>
      <c r="G30" s="163"/>
      <c r="H30" s="31">
        <f>SUM(H24:H29)</f>
        <v>1</v>
      </c>
      <c r="I30" s="122">
        <f>SUM(I24:I29)</f>
        <v>1864.6599999999999</v>
      </c>
      <c r="J30" s="9"/>
    </row>
    <row r="31" ht="4.5" customHeight="1"/>
    <row r="32" spans="1:9" ht="33.75" customHeight="1">
      <c r="A32" s="6" t="s">
        <v>33</v>
      </c>
      <c r="B32" s="142" t="s">
        <v>34</v>
      </c>
      <c r="C32" s="143"/>
      <c r="D32" s="143"/>
      <c r="E32" s="143"/>
      <c r="F32" s="143"/>
      <c r="G32" s="144"/>
      <c r="H32" s="6" t="s">
        <v>29</v>
      </c>
      <c r="I32" s="6" t="s">
        <v>30</v>
      </c>
    </row>
    <row r="33" spans="1:9" ht="15" customHeight="1">
      <c r="A33" s="121">
        <v>1</v>
      </c>
      <c r="B33" s="145" t="s">
        <v>151</v>
      </c>
      <c r="C33" s="146"/>
      <c r="D33" s="146"/>
      <c r="E33" s="146"/>
      <c r="F33" s="146"/>
      <c r="G33" s="147"/>
      <c r="H33" s="7">
        <v>0.2</v>
      </c>
      <c r="I33" s="8">
        <f>$I$30*H33</f>
        <v>372.932</v>
      </c>
    </row>
    <row r="34" spans="1:9" ht="15" customHeight="1">
      <c r="A34" s="121">
        <v>2</v>
      </c>
      <c r="B34" s="145" t="s">
        <v>152</v>
      </c>
      <c r="C34" s="146"/>
      <c r="D34" s="146"/>
      <c r="E34" s="146"/>
      <c r="F34" s="146"/>
      <c r="G34" s="147"/>
      <c r="H34" s="7">
        <v>0.015</v>
      </c>
      <c r="I34" s="8">
        <f aca="true" t="shared" si="1" ref="I34:I40">$I$30*H34</f>
        <v>27.969899999999996</v>
      </c>
    </row>
    <row r="35" spans="1:9" ht="15" customHeight="1">
      <c r="A35" s="121">
        <v>3</v>
      </c>
      <c r="B35" s="145" t="s">
        <v>153</v>
      </c>
      <c r="C35" s="146"/>
      <c r="D35" s="146"/>
      <c r="E35" s="146"/>
      <c r="F35" s="146"/>
      <c r="G35" s="147"/>
      <c r="H35" s="7">
        <v>0.01</v>
      </c>
      <c r="I35" s="8">
        <f t="shared" si="1"/>
        <v>18.6466</v>
      </c>
    </row>
    <row r="36" spans="1:9" ht="15" customHeight="1">
      <c r="A36" s="121">
        <v>4</v>
      </c>
      <c r="B36" s="145" t="s">
        <v>154</v>
      </c>
      <c r="C36" s="146"/>
      <c r="D36" s="146"/>
      <c r="E36" s="146"/>
      <c r="F36" s="146"/>
      <c r="G36" s="147"/>
      <c r="H36" s="7">
        <v>0.002</v>
      </c>
      <c r="I36" s="8">
        <f t="shared" si="1"/>
        <v>3.72932</v>
      </c>
    </row>
    <row r="37" spans="1:9" ht="15" customHeight="1">
      <c r="A37" s="121">
        <v>5</v>
      </c>
      <c r="B37" s="145" t="s">
        <v>155</v>
      </c>
      <c r="C37" s="146"/>
      <c r="D37" s="146"/>
      <c r="E37" s="146"/>
      <c r="F37" s="146"/>
      <c r="G37" s="147"/>
      <c r="H37" s="7">
        <v>0.025</v>
      </c>
      <c r="I37" s="8">
        <f t="shared" si="1"/>
        <v>46.6165</v>
      </c>
    </row>
    <row r="38" spans="1:9" ht="15" customHeight="1">
      <c r="A38" s="121">
        <v>6</v>
      </c>
      <c r="B38" s="145" t="s">
        <v>156</v>
      </c>
      <c r="C38" s="146"/>
      <c r="D38" s="146"/>
      <c r="E38" s="146"/>
      <c r="F38" s="146"/>
      <c r="G38" s="147"/>
      <c r="H38" s="7">
        <v>0.08</v>
      </c>
      <c r="I38" s="8">
        <f t="shared" si="1"/>
        <v>149.1728</v>
      </c>
    </row>
    <row r="39" spans="1:9" ht="15" customHeight="1">
      <c r="A39" s="121">
        <v>7</v>
      </c>
      <c r="B39" s="145" t="s">
        <v>157</v>
      </c>
      <c r="C39" s="146"/>
      <c r="D39" s="146"/>
      <c r="E39" s="146"/>
      <c r="F39" s="146"/>
      <c r="G39" s="147"/>
      <c r="H39" s="7">
        <v>0.03</v>
      </c>
      <c r="I39" s="8">
        <f t="shared" si="1"/>
        <v>55.93979999999999</v>
      </c>
    </row>
    <row r="40" spans="1:9" ht="15" customHeight="1">
      <c r="A40" s="121">
        <v>8</v>
      </c>
      <c r="B40" s="145" t="s">
        <v>158</v>
      </c>
      <c r="C40" s="146"/>
      <c r="D40" s="146"/>
      <c r="E40" s="146"/>
      <c r="F40" s="146"/>
      <c r="G40" s="147"/>
      <c r="H40" s="7">
        <v>0.006</v>
      </c>
      <c r="I40" s="8">
        <f t="shared" si="1"/>
        <v>11.187959999999999</v>
      </c>
    </row>
    <row r="41" spans="1:10" s="32" customFormat="1" ht="15" customHeight="1">
      <c r="A41" s="161" t="s">
        <v>35</v>
      </c>
      <c r="B41" s="162"/>
      <c r="C41" s="162"/>
      <c r="D41" s="162"/>
      <c r="E41" s="162"/>
      <c r="F41" s="162"/>
      <c r="G41" s="163"/>
      <c r="H41" s="31">
        <f>SUM(H33:H40)</f>
        <v>0.3680000000000001</v>
      </c>
      <c r="I41" s="122">
        <f>I33+I34+I35+I36+I37+I38+I39+I40</f>
        <v>686.1948799999999</v>
      </c>
      <c r="J41" s="9"/>
    </row>
    <row r="42" spans="1:9" ht="15" customHeight="1">
      <c r="A42" s="164" t="s">
        <v>36</v>
      </c>
      <c r="B42" s="164"/>
      <c r="C42" s="164"/>
      <c r="D42" s="164"/>
      <c r="E42" s="164"/>
      <c r="F42" s="164"/>
      <c r="G42" s="164"/>
      <c r="H42" s="164"/>
      <c r="I42" s="164"/>
    </row>
    <row r="43" spans="1:9" ht="33.75" customHeight="1">
      <c r="A43" s="6" t="s">
        <v>37</v>
      </c>
      <c r="B43" s="142" t="s">
        <v>38</v>
      </c>
      <c r="C43" s="143"/>
      <c r="D43" s="143"/>
      <c r="E43" s="143"/>
      <c r="F43" s="143"/>
      <c r="G43" s="144"/>
      <c r="H43" s="6" t="s">
        <v>29</v>
      </c>
      <c r="I43" s="6" t="s">
        <v>30</v>
      </c>
    </row>
    <row r="44" spans="1:9" ht="15" customHeight="1">
      <c r="A44" s="121">
        <v>1</v>
      </c>
      <c r="B44" s="145" t="s">
        <v>39</v>
      </c>
      <c r="C44" s="146"/>
      <c r="D44" s="146"/>
      <c r="E44" s="146"/>
      <c r="F44" s="146"/>
      <c r="G44" s="147"/>
      <c r="H44" s="7">
        <v>0.1111</v>
      </c>
      <c r="I44" s="8">
        <f>$I$30*H44</f>
        <v>207.163726</v>
      </c>
    </row>
    <row r="45" spans="1:9" ht="15" customHeight="1">
      <c r="A45" s="121">
        <v>2</v>
      </c>
      <c r="B45" s="145" t="s">
        <v>40</v>
      </c>
      <c r="C45" s="146"/>
      <c r="D45" s="146"/>
      <c r="E45" s="146"/>
      <c r="F45" s="146"/>
      <c r="G45" s="147"/>
      <c r="H45" s="7">
        <v>0.02047</v>
      </c>
      <c r="I45" s="8">
        <f aca="true" t="shared" si="2" ref="I45:I51">$I$30*H45</f>
        <v>38.169590199999995</v>
      </c>
    </row>
    <row r="46" spans="1:9" ht="15" customHeight="1">
      <c r="A46" s="121">
        <v>3</v>
      </c>
      <c r="B46" s="145" t="s">
        <v>41</v>
      </c>
      <c r="C46" s="146"/>
      <c r="D46" s="146"/>
      <c r="E46" s="146"/>
      <c r="F46" s="146"/>
      <c r="G46" s="147"/>
      <c r="H46" s="7">
        <v>0.012123</v>
      </c>
      <c r="I46" s="8">
        <f t="shared" si="2"/>
        <v>22.605273179999998</v>
      </c>
    </row>
    <row r="47" spans="1:9" ht="15" customHeight="1">
      <c r="A47" s="121">
        <v>4</v>
      </c>
      <c r="B47" s="145" t="s">
        <v>42</v>
      </c>
      <c r="C47" s="146"/>
      <c r="D47" s="146"/>
      <c r="E47" s="146"/>
      <c r="F47" s="146"/>
      <c r="G47" s="147"/>
      <c r="H47" s="7">
        <v>0.011436</v>
      </c>
      <c r="I47" s="8">
        <f t="shared" si="2"/>
        <v>21.32425176</v>
      </c>
    </row>
    <row r="48" spans="1:9" ht="15" customHeight="1">
      <c r="A48" s="121">
        <v>5</v>
      </c>
      <c r="B48" s="145" t="s">
        <v>43</v>
      </c>
      <c r="C48" s="146"/>
      <c r="D48" s="146"/>
      <c r="E48" s="146"/>
      <c r="F48" s="146"/>
      <c r="G48" s="147"/>
      <c r="H48" s="7">
        <v>0.000174</v>
      </c>
      <c r="I48" s="8">
        <f t="shared" si="2"/>
        <v>0.32445083999999996</v>
      </c>
    </row>
    <row r="49" spans="1:9" ht="15" customHeight="1">
      <c r="A49" s="121">
        <v>6</v>
      </c>
      <c r="B49" s="145" t="s">
        <v>44</v>
      </c>
      <c r="C49" s="146"/>
      <c r="D49" s="146"/>
      <c r="E49" s="146"/>
      <c r="F49" s="146"/>
      <c r="G49" s="147"/>
      <c r="H49" s="7">
        <v>0.000442</v>
      </c>
      <c r="I49" s="8">
        <f t="shared" si="2"/>
        <v>0.82417972</v>
      </c>
    </row>
    <row r="50" spans="1:9" ht="15" customHeight="1">
      <c r="A50" s="121">
        <v>7</v>
      </c>
      <c r="B50" s="145" t="s">
        <v>45</v>
      </c>
      <c r="C50" s="146"/>
      <c r="D50" s="146"/>
      <c r="E50" s="146"/>
      <c r="F50" s="146"/>
      <c r="G50" s="147"/>
      <c r="H50" s="7">
        <v>0.000185</v>
      </c>
      <c r="I50" s="8">
        <f t="shared" si="2"/>
        <v>0.3449621</v>
      </c>
    </row>
    <row r="51" spans="1:9" ht="15" customHeight="1">
      <c r="A51" s="121">
        <v>8</v>
      </c>
      <c r="B51" s="145" t="s">
        <v>46</v>
      </c>
      <c r="C51" s="146"/>
      <c r="D51" s="146"/>
      <c r="E51" s="146"/>
      <c r="F51" s="146"/>
      <c r="G51" s="147"/>
      <c r="H51" s="7">
        <v>0.09079</v>
      </c>
      <c r="I51" s="8">
        <f t="shared" si="2"/>
        <v>169.29248139999999</v>
      </c>
    </row>
    <row r="52" spans="1:10" s="32" customFormat="1" ht="15" customHeight="1">
      <c r="A52" s="161" t="s">
        <v>47</v>
      </c>
      <c r="B52" s="162"/>
      <c r="C52" s="162"/>
      <c r="D52" s="162"/>
      <c r="E52" s="162"/>
      <c r="F52" s="162"/>
      <c r="G52" s="163"/>
      <c r="H52" s="31">
        <f>SUM(H44:H51)</f>
        <v>0.24672</v>
      </c>
      <c r="I52" s="122">
        <f>I44+I45+I46+I47+I48+I49+I50+I51</f>
        <v>460.04891519999995</v>
      </c>
      <c r="J52" s="9"/>
    </row>
    <row r="53" spans="1:9" ht="11.25" customHeight="1">
      <c r="A53" s="33" t="s">
        <v>48</v>
      </c>
      <c r="B53" s="165" t="s">
        <v>49</v>
      </c>
      <c r="C53" s="165"/>
      <c r="D53" s="165"/>
      <c r="E53" s="165"/>
      <c r="F53" s="165"/>
      <c r="G53" s="165"/>
      <c r="H53" s="165"/>
      <c r="I53" s="165"/>
    </row>
    <row r="54" spans="1:9" ht="22.5" customHeight="1">
      <c r="A54" s="33" t="s">
        <v>50</v>
      </c>
      <c r="B54" s="166" t="s">
        <v>51</v>
      </c>
      <c r="C54" s="166"/>
      <c r="D54" s="166"/>
      <c r="E54" s="166"/>
      <c r="F54" s="166"/>
      <c r="G54" s="166"/>
      <c r="H54" s="166"/>
      <c r="I54" s="166"/>
    </row>
    <row r="55" spans="1:9" ht="33.75" customHeight="1">
      <c r="A55" s="6" t="s">
        <v>52</v>
      </c>
      <c r="B55" s="142" t="s">
        <v>53</v>
      </c>
      <c r="C55" s="143"/>
      <c r="D55" s="143"/>
      <c r="E55" s="143"/>
      <c r="F55" s="143"/>
      <c r="G55" s="144"/>
      <c r="H55" s="6" t="s">
        <v>29</v>
      </c>
      <c r="I55" s="6" t="s">
        <v>30</v>
      </c>
    </row>
    <row r="56" spans="1:9" ht="15" customHeight="1">
      <c r="A56" s="121">
        <v>1</v>
      </c>
      <c r="B56" s="145" t="s">
        <v>54</v>
      </c>
      <c r="C56" s="146"/>
      <c r="D56" s="146"/>
      <c r="E56" s="146"/>
      <c r="F56" s="146"/>
      <c r="G56" s="147"/>
      <c r="H56" s="7">
        <v>0.023627</v>
      </c>
      <c r="I56" s="8">
        <f>$I$30*H56</f>
        <v>44.056321819999994</v>
      </c>
    </row>
    <row r="57" spans="1:9" ht="15" customHeight="1">
      <c r="A57" s="121">
        <v>2</v>
      </c>
      <c r="B57" s="145" t="s">
        <v>55</v>
      </c>
      <c r="C57" s="146"/>
      <c r="D57" s="146"/>
      <c r="E57" s="146"/>
      <c r="F57" s="146"/>
      <c r="G57" s="147"/>
      <c r="H57" s="7">
        <v>0.001717</v>
      </c>
      <c r="I57" s="8">
        <f>$I$30*H57</f>
        <v>3.20162122</v>
      </c>
    </row>
    <row r="58" spans="1:9" ht="15" customHeight="1">
      <c r="A58" s="121">
        <v>3</v>
      </c>
      <c r="B58" s="145" t="s">
        <v>56</v>
      </c>
      <c r="C58" s="146"/>
      <c r="D58" s="146"/>
      <c r="E58" s="146"/>
      <c r="F58" s="146"/>
      <c r="G58" s="147"/>
      <c r="H58" s="7">
        <v>0.011813</v>
      </c>
      <c r="I58" s="8">
        <f>$I$30*H58</f>
        <v>22.02722858</v>
      </c>
    </row>
    <row r="59" spans="1:10" s="32" customFormat="1" ht="15" customHeight="1">
      <c r="A59" s="161" t="s">
        <v>57</v>
      </c>
      <c r="B59" s="162"/>
      <c r="C59" s="162"/>
      <c r="D59" s="162"/>
      <c r="E59" s="162"/>
      <c r="F59" s="162"/>
      <c r="G59" s="163"/>
      <c r="H59" s="31">
        <f>SUM(H56:H58)</f>
        <v>0.037156999999999996</v>
      </c>
      <c r="I59" s="122">
        <f>I56+I57+I58</f>
        <v>69.28517162</v>
      </c>
      <c r="J59" s="9"/>
    </row>
    <row r="60" ht="4.5" customHeight="1"/>
    <row r="61" spans="1:9" ht="33.75">
      <c r="A61" s="6" t="s">
        <v>58</v>
      </c>
      <c r="B61" s="142" t="s">
        <v>59</v>
      </c>
      <c r="C61" s="143"/>
      <c r="D61" s="143"/>
      <c r="E61" s="143"/>
      <c r="F61" s="143"/>
      <c r="G61" s="144"/>
      <c r="H61" s="6" t="s">
        <v>29</v>
      </c>
      <c r="I61" s="6" t="s">
        <v>30</v>
      </c>
    </row>
    <row r="62" spans="1:9" ht="15" customHeight="1">
      <c r="A62" s="121">
        <v>1</v>
      </c>
      <c r="B62" s="145" t="s">
        <v>60</v>
      </c>
      <c r="C62" s="146"/>
      <c r="D62" s="146"/>
      <c r="E62" s="146"/>
      <c r="F62" s="146"/>
      <c r="G62" s="147"/>
      <c r="H62" s="7">
        <f>(H41*H52)</f>
        <v>0.09079296000000002</v>
      </c>
      <c r="I62" s="8">
        <f>$I$30*H62</f>
        <v>169.2980007936</v>
      </c>
    </row>
    <row r="63" spans="1:11" s="32" customFormat="1" ht="15" customHeight="1">
      <c r="A63" s="161" t="s">
        <v>61</v>
      </c>
      <c r="B63" s="162"/>
      <c r="C63" s="162"/>
      <c r="D63" s="162"/>
      <c r="E63" s="162"/>
      <c r="F63" s="162"/>
      <c r="G63" s="163"/>
      <c r="H63" s="31">
        <f>SUM(H62:H62)</f>
        <v>0.09079296000000002</v>
      </c>
      <c r="I63" s="122">
        <f>I62</f>
        <v>169.2980007936</v>
      </c>
      <c r="J63" s="9"/>
      <c r="K63" s="34"/>
    </row>
    <row r="64" ht="4.5" customHeight="1">
      <c r="J64" s="10"/>
    </row>
    <row r="65" spans="1:10" s="32" customFormat="1" ht="11.25">
      <c r="A65" s="168" t="s">
        <v>62</v>
      </c>
      <c r="B65" s="168"/>
      <c r="C65" s="168"/>
      <c r="D65" s="168"/>
      <c r="E65" s="168"/>
      <c r="F65" s="168"/>
      <c r="G65" s="168"/>
      <c r="H65" s="35">
        <f>H41+H52+H59+H63</f>
        <v>0.7426699600000002</v>
      </c>
      <c r="I65" s="36">
        <f>I41+I52+I59+I63</f>
        <v>1384.8269676136</v>
      </c>
      <c r="J65" s="9"/>
    </row>
    <row r="66" ht="4.5" customHeight="1"/>
    <row r="67" spans="1:9" ht="33.75">
      <c r="A67" s="6" t="s">
        <v>63</v>
      </c>
      <c r="B67" s="142" t="s">
        <v>64</v>
      </c>
      <c r="C67" s="143"/>
      <c r="D67" s="143"/>
      <c r="E67" s="143"/>
      <c r="F67" s="143"/>
      <c r="G67" s="144"/>
      <c r="H67" s="6" t="s">
        <v>29</v>
      </c>
      <c r="I67" s="6" t="s">
        <v>30</v>
      </c>
    </row>
    <row r="68" spans="1:9" ht="15" customHeight="1">
      <c r="A68" s="128">
        <v>1</v>
      </c>
      <c r="B68" s="145" t="s">
        <v>164</v>
      </c>
      <c r="C68" s="146"/>
      <c r="D68" s="146"/>
      <c r="E68" s="146"/>
      <c r="F68" s="146"/>
      <c r="G68" s="147"/>
      <c r="H68" s="7">
        <f>I68/$I$30</f>
        <v>0.07790428281831542</v>
      </c>
      <c r="I68" s="8">
        <f>I79</f>
        <v>145.26500000000001</v>
      </c>
    </row>
    <row r="69" spans="1:9" ht="15" customHeight="1">
      <c r="A69" s="128">
        <v>2</v>
      </c>
      <c r="B69" s="145" t="s">
        <v>193</v>
      </c>
      <c r="C69" s="146"/>
      <c r="D69" s="146"/>
      <c r="E69" s="146"/>
      <c r="F69" s="146"/>
      <c r="G69" s="147"/>
      <c r="H69" s="7">
        <f>I69/$I$30</f>
        <v>0.07301062928362274</v>
      </c>
      <c r="I69" s="8">
        <f>I75</f>
        <v>136.14</v>
      </c>
    </row>
    <row r="70" spans="1:9" ht="15" customHeight="1">
      <c r="A70" s="121">
        <v>3</v>
      </c>
      <c r="B70" s="145" t="s">
        <v>67</v>
      </c>
      <c r="C70" s="146"/>
      <c r="D70" s="146"/>
      <c r="E70" s="146"/>
      <c r="F70" s="146"/>
      <c r="G70" s="147"/>
      <c r="H70" s="7">
        <f>I70/$I$30</f>
        <v>0</v>
      </c>
      <c r="I70" s="8">
        <v>0</v>
      </c>
    </row>
    <row r="71" spans="1:10" ht="15" customHeight="1">
      <c r="A71" s="161" t="s">
        <v>68</v>
      </c>
      <c r="B71" s="162"/>
      <c r="C71" s="162"/>
      <c r="D71" s="162"/>
      <c r="E71" s="162"/>
      <c r="F71" s="162"/>
      <c r="G71" s="163"/>
      <c r="H71" s="31">
        <f>H68+H69+H70</f>
        <v>0.15091491210193816</v>
      </c>
      <c r="I71" s="122">
        <f>I68+I69+I70</f>
        <v>281.405</v>
      </c>
      <c r="J71" s="9"/>
    </row>
    <row r="72" spans="1:9" ht="4.5" customHeight="1">
      <c r="A72" s="2"/>
      <c r="B72" s="2"/>
      <c r="C72" s="2"/>
      <c r="D72" s="2"/>
      <c r="E72" s="2"/>
      <c r="F72" s="2"/>
      <c r="G72" s="2"/>
      <c r="H72" s="37"/>
      <c r="I72" s="38"/>
    </row>
    <row r="73" spans="1:9" ht="15" customHeight="1">
      <c r="A73" s="141" t="s">
        <v>69</v>
      </c>
      <c r="B73" s="141"/>
      <c r="C73" s="141"/>
      <c r="D73" s="141"/>
      <c r="E73" s="141"/>
      <c r="F73" s="141"/>
      <c r="G73" s="141"/>
      <c r="H73" s="141"/>
      <c r="I73" s="141"/>
    </row>
    <row r="74" spans="1:9" ht="24" customHeight="1">
      <c r="A74" s="138" t="s">
        <v>70</v>
      </c>
      <c r="B74" s="138"/>
      <c r="C74" s="121" t="s">
        <v>71</v>
      </c>
      <c r="D74" s="121" t="s">
        <v>72</v>
      </c>
      <c r="E74" s="121" t="s">
        <v>73</v>
      </c>
      <c r="F74" s="121" t="s">
        <v>74</v>
      </c>
      <c r="G74" s="121" t="s">
        <v>75</v>
      </c>
      <c r="H74" s="7" t="s">
        <v>76</v>
      </c>
      <c r="I74" s="8" t="s">
        <v>77</v>
      </c>
    </row>
    <row r="75" spans="1:9" ht="15" customHeight="1">
      <c r="A75" s="138">
        <f>I12</f>
        <v>4.05</v>
      </c>
      <c r="B75" s="138"/>
      <c r="C75" s="121">
        <f>I13</f>
        <v>22</v>
      </c>
      <c r="D75" s="121">
        <f>I14</f>
        <v>2</v>
      </c>
      <c r="E75" s="125">
        <f>A75*C75*D75</f>
        <v>178.2</v>
      </c>
      <c r="F75" s="8">
        <f>I24</f>
        <v>1402</v>
      </c>
      <c r="G75" s="11">
        <f>I15</f>
        <v>0.03</v>
      </c>
      <c r="H75" s="125">
        <f>F75*G75</f>
        <v>42.059999999999995</v>
      </c>
      <c r="I75" s="8">
        <f>E75-H75</f>
        <v>136.14</v>
      </c>
    </row>
    <row r="76" spans="1:9" ht="4.5" customHeight="1">
      <c r="A76" s="126"/>
      <c r="B76" s="126"/>
      <c r="C76" s="126"/>
      <c r="D76" s="126"/>
      <c r="E76" s="39"/>
      <c r="F76" s="39"/>
      <c r="G76" s="40"/>
      <c r="H76" s="39"/>
      <c r="I76" s="41"/>
    </row>
    <row r="77" spans="1:9" ht="15" customHeight="1">
      <c r="A77" s="141" t="s">
        <v>78</v>
      </c>
      <c r="B77" s="141"/>
      <c r="C77" s="141"/>
      <c r="D77" s="141"/>
      <c r="E77" s="141"/>
      <c r="F77" s="141"/>
      <c r="G77" s="141"/>
      <c r="H77" s="141"/>
      <c r="I77" s="141"/>
    </row>
    <row r="78" spans="1:9" ht="23.25" customHeight="1">
      <c r="A78" s="138" t="s">
        <v>79</v>
      </c>
      <c r="B78" s="138"/>
      <c r="C78" s="121" t="s">
        <v>140</v>
      </c>
      <c r="D78" s="121" t="s">
        <v>81</v>
      </c>
      <c r="E78" s="121" t="s">
        <v>73</v>
      </c>
      <c r="F78" s="121" t="s">
        <v>74</v>
      </c>
      <c r="G78" s="121" t="s">
        <v>75</v>
      </c>
      <c r="H78" s="7" t="str">
        <f>H74</f>
        <v>Valor desconto</v>
      </c>
      <c r="I78" s="8" t="s">
        <v>77</v>
      </c>
    </row>
    <row r="79" spans="1:9" ht="15" customHeight="1">
      <c r="A79" s="167">
        <f>I16</f>
        <v>170.9</v>
      </c>
      <c r="B79" s="167"/>
      <c r="C79" s="12">
        <f>I17</f>
        <v>1</v>
      </c>
      <c r="D79" s="121">
        <f>I18</f>
        <v>1</v>
      </c>
      <c r="E79" s="125">
        <f>A79*C79*D79</f>
        <v>170.9</v>
      </c>
      <c r="F79" s="125">
        <f>E79</f>
        <v>170.9</v>
      </c>
      <c r="G79" s="120">
        <f>I19</f>
        <v>0.15</v>
      </c>
      <c r="H79" s="125">
        <f>F79*G79</f>
        <v>25.635</v>
      </c>
      <c r="I79" s="8">
        <f>E79-H79</f>
        <v>145.26500000000001</v>
      </c>
    </row>
    <row r="80" ht="4.5" customHeight="1"/>
    <row r="81" spans="1:12" ht="11.25">
      <c r="A81" s="177" t="s">
        <v>82</v>
      </c>
      <c r="B81" s="177"/>
      <c r="C81" s="177"/>
      <c r="D81" s="177"/>
      <c r="E81" s="177"/>
      <c r="F81" s="177"/>
      <c r="G81" s="177"/>
      <c r="H81" s="42">
        <f>H30+H65+H71</f>
        <v>1.8935848721019384</v>
      </c>
      <c r="I81" s="43">
        <f>I30+I65+I71</f>
        <v>3530.8919676135993</v>
      </c>
      <c r="J81" s="9"/>
      <c r="L81" s="9"/>
    </row>
    <row r="82" spans="1:12" s="14" customFormat="1" ht="4.5" customHeight="1">
      <c r="A82" s="44"/>
      <c r="B82" s="44"/>
      <c r="C82" s="44"/>
      <c r="D82" s="44"/>
      <c r="E82" s="44"/>
      <c r="F82" s="44"/>
      <c r="G82" s="44"/>
      <c r="H82" s="45"/>
      <c r="I82" s="46"/>
      <c r="J82" s="13"/>
      <c r="L82" s="13"/>
    </row>
    <row r="83" spans="1:9" ht="11.25">
      <c r="A83" s="140" t="s">
        <v>83</v>
      </c>
      <c r="B83" s="140"/>
      <c r="C83" s="140"/>
      <c r="D83" s="140"/>
      <c r="E83" s="140"/>
      <c r="F83" s="140"/>
      <c r="G83" s="140"/>
      <c r="H83" s="140"/>
      <c r="I83" s="140"/>
    </row>
    <row r="84" spans="1:9" ht="33.75">
      <c r="A84" s="6" t="s">
        <v>27</v>
      </c>
      <c r="B84" s="178" t="s">
        <v>84</v>
      </c>
      <c r="C84" s="179"/>
      <c r="D84" s="179"/>
      <c r="E84" s="179"/>
      <c r="F84" s="179"/>
      <c r="G84" s="180"/>
      <c r="H84" s="6" t="s">
        <v>29</v>
      </c>
      <c r="I84" s="6" t="s">
        <v>30</v>
      </c>
    </row>
    <row r="85" spans="1:9" ht="15" customHeight="1">
      <c r="A85" s="121">
        <v>1</v>
      </c>
      <c r="B85" s="145" t="s">
        <v>85</v>
      </c>
      <c r="C85" s="146"/>
      <c r="D85" s="146"/>
      <c r="E85" s="146"/>
      <c r="F85" s="146"/>
      <c r="G85" s="147"/>
      <c r="H85" s="7">
        <f aca="true" t="shared" si="3" ref="H85:H90">I85/$I$96</f>
        <v>0</v>
      </c>
      <c r="I85" s="8">
        <v>0</v>
      </c>
    </row>
    <row r="86" spans="1:9" ht="15" customHeight="1">
      <c r="A86" s="121">
        <v>2</v>
      </c>
      <c r="B86" s="181" t="s">
        <v>165</v>
      </c>
      <c r="C86" s="182"/>
      <c r="D86" s="182"/>
      <c r="E86" s="182"/>
      <c r="F86" s="182"/>
      <c r="G86" s="183"/>
      <c r="H86" s="7">
        <f t="shared" si="3"/>
        <v>0</v>
      </c>
      <c r="I86" s="8">
        <v>0</v>
      </c>
    </row>
    <row r="87" spans="1:9" ht="15" customHeight="1">
      <c r="A87" s="121">
        <v>3</v>
      </c>
      <c r="B87" s="145" t="s">
        <v>86</v>
      </c>
      <c r="C87" s="146"/>
      <c r="D87" s="146"/>
      <c r="E87" s="146"/>
      <c r="F87" s="146"/>
      <c r="G87" s="147"/>
      <c r="H87" s="7">
        <f t="shared" si="3"/>
        <v>0</v>
      </c>
      <c r="I87" s="8">
        <v>0</v>
      </c>
    </row>
    <row r="88" spans="1:9" ht="15" customHeight="1">
      <c r="A88" s="121">
        <v>4</v>
      </c>
      <c r="B88" s="169" t="s">
        <v>166</v>
      </c>
      <c r="C88" s="170"/>
      <c r="D88" s="170"/>
      <c r="E88" s="170"/>
      <c r="F88" s="170"/>
      <c r="G88" s="171"/>
      <c r="H88" s="7">
        <f t="shared" si="3"/>
        <v>0</v>
      </c>
      <c r="I88" s="8">
        <v>0</v>
      </c>
    </row>
    <row r="89" spans="1:9" ht="15" customHeight="1">
      <c r="A89" s="121">
        <v>5</v>
      </c>
      <c r="B89" s="145" t="s">
        <v>87</v>
      </c>
      <c r="C89" s="146"/>
      <c r="D89" s="146"/>
      <c r="E89" s="146"/>
      <c r="F89" s="146"/>
      <c r="G89" s="147"/>
      <c r="H89" s="7">
        <f t="shared" si="3"/>
        <v>0</v>
      </c>
      <c r="I89" s="8">
        <v>0</v>
      </c>
    </row>
    <row r="90" spans="1:9" ht="15" customHeight="1">
      <c r="A90" s="121">
        <v>6</v>
      </c>
      <c r="B90" s="145" t="s">
        <v>88</v>
      </c>
      <c r="C90" s="146"/>
      <c r="D90" s="146"/>
      <c r="E90" s="146"/>
      <c r="F90" s="146"/>
      <c r="G90" s="147"/>
      <c r="H90" s="7">
        <f t="shared" si="3"/>
        <v>0</v>
      </c>
      <c r="I90" s="8">
        <v>0</v>
      </c>
    </row>
    <row r="91" spans="1:10" ht="15" customHeight="1">
      <c r="A91" s="172" t="s">
        <v>89</v>
      </c>
      <c r="B91" s="173"/>
      <c r="C91" s="173"/>
      <c r="D91" s="173"/>
      <c r="E91" s="173"/>
      <c r="F91" s="173"/>
      <c r="G91" s="174"/>
      <c r="H91" s="62">
        <f>H85+H86+H87+H88+H89+H90</f>
        <v>0</v>
      </c>
      <c r="I91" s="63">
        <f>I85+I86+I87+I88+I89+I90</f>
        <v>0</v>
      </c>
      <c r="J91" s="9"/>
    </row>
    <row r="92" spans="1:9" ht="28.5" customHeight="1">
      <c r="A92" s="64"/>
      <c r="B92" s="175" t="s">
        <v>168</v>
      </c>
      <c r="C92" s="175"/>
      <c r="D92" s="175"/>
      <c r="E92" s="175"/>
      <c r="F92" s="175"/>
      <c r="G92" s="175"/>
      <c r="H92" s="175"/>
      <c r="I92" s="175"/>
    </row>
    <row r="93" spans="1:9" ht="3" customHeight="1">
      <c r="A93" s="64"/>
      <c r="B93" s="176"/>
      <c r="C93" s="176"/>
      <c r="D93" s="176"/>
      <c r="E93" s="176"/>
      <c r="F93" s="176"/>
      <c r="G93" s="176"/>
      <c r="H93" s="176"/>
      <c r="I93" s="176"/>
    </row>
    <row r="94" spans="1:9" ht="47.25" customHeight="1">
      <c r="A94" s="185" t="s">
        <v>167</v>
      </c>
      <c r="B94" s="186"/>
      <c r="C94" s="186"/>
      <c r="D94" s="186"/>
      <c r="E94" s="187"/>
      <c r="F94" s="15">
        <v>0.2</v>
      </c>
      <c r="G94" s="16">
        <f>I96*F94</f>
        <v>678.9503935227199</v>
      </c>
      <c r="H94" s="65" t="s">
        <v>90</v>
      </c>
      <c r="I94" s="66">
        <f>I69</f>
        <v>136.14</v>
      </c>
    </row>
    <row r="95" spans="1:9" ht="26.25" customHeight="1">
      <c r="A95" s="214" t="s">
        <v>91</v>
      </c>
      <c r="B95" s="215"/>
      <c r="C95" s="67" t="s">
        <v>92</v>
      </c>
      <c r="D95" s="67" t="s">
        <v>93</v>
      </c>
      <c r="E95" s="67" t="s">
        <v>94</v>
      </c>
      <c r="F95" s="67" t="s">
        <v>95</v>
      </c>
      <c r="G95" s="67" t="s">
        <v>96</v>
      </c>
      <c r="H95" s="65" t="s">
        <v>97</v>
      </c>
      <c r="I95" s="68" t="s">
        <v>98</v>
      </c>
    </row>
    <row r="96" spans="1:10" ht="16.5" customHeight="1">
      <c r="A96" s="189">
        <f>I30</f>
        <v>1864.6599999999999</v>
      </c>
      <c r="B96" s="189"/>
      <c r="C96" s="124">
        <f>I41</f>
        <v>686.1948799999999</v>
      </c>
      <c r="D96" s="124">
        <f>I52</f>
        <v>460.04891519999995</v>
      </c>
      <c r="E96" s="124">
        <f>I59</f>
        <v>69.28517162</v>
      </c>
      <c r="F96" s="124">
        <f>I63</f>
        <v>169.2980007936</v>
      </c>
      <c r="G96" s="124">
        <f>I71</f>
        <v>281.405</v>
      </c>
      <c r="H96" s="124">
        <f>A96+C96+D96+E96+F96+G96</f>
        <v>3530.8919676135993</v>
      </c>
      <c r="I96" s="124">
        <f>H96-I94</f>
        <v>3394.7519676135994</v>
      </c>
      <c r="J96" s="9"/>
    </row>
    <row r="97" spans="1:9" ht="4.5" customHeight="1">
      <c r="A97" s="33"/>
      <c r="B97" s="166"/>
      <c r="C97" s="166"/>
      <c r="D97" s="166"/>
      <c r="E97" s="166"/>
      <c r="F97" s="166"/>
      <c r="G97" s="166"/>
      <c r="H97" s="166"/>
      <c r="I97" s="166"/>
    </row>
    <row r="98" spans="1:9" ht="33.75">
      <c r="A98" s="6" t="s">
        <v>33</v>
      </c>
      <c r="B98" s="142" t="s">
        <v>99</v>
      </c>
      <c r="C98" s="143"/>
      <c r="D98" s="143"/>
      <c r="E98" s="143"/>
      <c r="F98" s="143"/>
      <c r="G98" s="144"/>
      <c r="H98" s="6" t="s">
        <v>29</v>
      </c>
      <c r="I98" s="6" t="s">
        <v>30</v>
      </c>
    </row>
    <row r="99" spans="1:9" ht="15" customHeight="1">
      <c r="A99" s="121">
        <v>1</v>
      </c>
      <c r="B99" s="145" t="s">
        <v>100</v>
      </c>
      <c r="C99" s="146"/>
      <c r="D99" s="146"/>
      <c r="E99" s="146"/>
      <c r="F99" s="146"/>
      <c r="G99" s="147"/>
      <c r="H99" s="7">
        <f>I99/$I$96</f>
        <v>0</v>
      </c>
      <c r="I99" s="8">
        <v>0</v>
      </c>
    </row>
    <row r="100" spans="1:9" ht="15" customHeight="1">
      <c r="A100" s="121">
        <v>2</v>
      </c>
      <c r="B100" s="145" t="s">
        <v>101</v>
      </c>
      <c r="C100" s="146"/>
      <c r="D100" s="146"/>
      <c r="E100" s="146"/>
      <c r="F100" s="146"/>
      <c r="G100" s="147"/>
      <c r="H100" s="7">
        <f>I100/$I$96</f>
        <v>0</v>
      </c>
      <c r="I100" s="8">
        <v>0</v>
      </c>
    </row>
    <row r="101" spans="1:9" ht="15" customHeight="1">
      <c r="A101" s="161" t="s">
        <v>102</v>
      </c>
      <c r="B101" s="162"/>
      <c r="C101" s="162"/>
      <c r="D101" s="162"/>
      <c r="E101" s="162"/>
      <c r="F101" s="162"/>
      <c r="G101" s="163"/>
      <c r="H101" s="31">
        <f>H99+H100</f>
        <v>0</v>
      </c>
      <c r="I101" s="122">
        <f>I99+I100</f>
        <v>0</v>
      </c>
    </row>
    <row r="102" ht="4.5" customHeight="1"/>
    <row r="103" spans="1:9" ht="33.75">
      <c r="A103" s="6" t="s">
        <v>37</v>
      </c>
      <c r="B103" s="142" t="s">
        <v>103</v>
      </c>
      <c r="C103" s="143"/>
      <c r="D103" s="143"/>
      <c r="E103" s="143"/>
      <c r="F103" s="143"/>
      <c r="G103" s="144"/>
      <c r="H103" s="6" t="s">
        <v>29</v>
      </c>
      <c r="I103" s="6" t="s">
        <v>30</v>
      </c>
    </row>
    <row r="104" spans="1:9" ht="15" customHeight="1">
      <c r="A104" s="121">
        <v>1</v>
      </c>
      <c r="B104" s="145" t="s">
        <v>103</v>
      </c>
      <c r="C104" s="146"/>
      <c r="D104" s="146"/>
      <c r="E104" s="146"/>
      <c r="F104" s="146"/>
      <c r="G104" s="147"/>
      <c r="H104" s="7">
        <f>I104/I96</f>
        <v>0</v>
      </c>
      <c r="I104" s="8">
        <v>0</v>
      </c>
    </row>
    <row r="105" spans="1:11" ht="15" customHeight="1">
      <c r="A105" s="161" t="s">
        <v>102</v>
      </c>
      <c r="B105" s="162"/>
      <c r="C105" s="162"/>
      <c r="D105" s="162"/>
      <c r="E105" s="162"/>
      <c r="F105" s="162"/>
      <c r="G105" s="163"/>
      <c r="H105" s="31">
        <f>H104</f>
        <v>0</v>
      </c>
      <c r="I105" s="122">
        <f>I104</f>
        <v>0</v>
      </c>
      <c r="J105" s="9"/>
      <c r="K105" s="9"/>
    </row>
    <row r="106" spans="1:9" ht="4.5" customHeight="1">
      <c r="A106" s="2"/>
      <c r="B106" s="2"/>
      <c r="C106" s="2"/>
      <c r="D106" s="2"/>
      <c r="E106" s="2"/>
      <c r="F106" s="2"/>
      <c r="G106" s="2"/>
      <c r="H106" s="37"/>
      <c r="I106" s="38"/>
    </row>
    <row r="107" spans="1:12" ht="39" customHeight="1">
      <c r="A107" s="184" t="s">
        <v>104</v>
      </c>
      <c r="B107" s="184"/>
      <c r="C107" s="184"/>
      <c r="D107" s="184"/>
      <c r="E107" s="184"/>
      <c r="F107" s="15">
        <v>0.18</v>
      </c>
      <c r="G107" s="16">
        <f>I109*F107</f>
        <v>611.0553541704479</v>
      </c>
      <c r="H107" s="30" t="s">
        <v>90</v>
      </c>
      <c r="I107" s="48">
        <f>I69</f>
        <v>136.14</v>
      </c>
      <c r="L107" s="1"/>
    </row>
    <row r="108" spans="1:12" ht="33.75">
      <c r="A108" s="188" t="s">
        <v>91</v>
      </c>
      <c r="B108" s="188"/>
      <c r="C108" s="123" t="s">
        <v>92</v>
      </c>
      <c r="D108" s="123" t="s">
        <v>93</v>
      </c>
      <c r="E108" s="123" t="s">
        <v>94</v>
      </c>
      <c r="F108" s="123" t="s">
        <v>95</v>
      </c>
      <c r="G108" s="123" t="s">
        <v>96</v>
      </c>
      <c r="H108" s="30" t="s">
        <v>97</v>
      </c>
      <c r="I108" s="50" t="s">
        <v>98</v>
      </c>
      <c r="L108" s="1"/>
    </row>
    <row r="109" spans="1:12" ht="16.5" customHeight="1">
      <c r="A109" s="189">
        <f>I30</f>
        <v>1864.6599999999999</v>
      </c>
      <c r="B109" s="189"/>
      <c r="C109" s="124">
        <f>I41</f>
        <v>686.1948799999999</v>
      </c>
      <c r="D109" s="124">
        <f>I52</f>
        <v>460.04891519999995</v>
      </c>
      <c r="E109" s="124">
        <f>I59</f>
        <v>69.28517162</v>
      </c>
      <c r="F109" s="124">
        <f>I63</f>
        <v>169.2980007936</v>
      </c>
      <c r="G109" s="124">
        <f>I71</f>
        <v>281.405</v>
      </c>
      <c r="H109" s="124">
        <f>A109+C109+D109+E109+F109+G109</f>
        <v>3530.8919676135993</v>
      </c>
      <c r="I109" s="124">
        <f>H109-I107</f>
        <v>3394.7519676135994</v>
      </c>
      <c r="J109" s="9"/>
      <c r="L109" s="1"/>
    </row>
    <row r="110" ht="4.5" customHeight="1"/>
    <row r="111" spans="1:9" ht="11.25">
      <c r="A111" s="177" t="s">
        <v>105</v>
      </c>
      <c r="B111" s="177"/>
      <c r="C111" s="177"/>
      <c r="D111" s="177"/>
      <c r="E111" s="177"/>
      <c r="F111" s="177"/>
      <c r="G111" s="177"/>
      <c r="H111" s="42">
        <f>H91+H101+H105</f>
        <v>0</v>
      </c>
      <c r="I111" s="43">
        <f>I91+I101+I105</f>
        <v>0</v>
      </c>
    </row>
    <row r="112" ht="4.5" customHeight="1"/>
    <row r="113" spans="1:9" ht="11.25">
      <c r="A113" s="140" t="s">
        <v>106</v>
      </c>
      <c r="B113" s="140"/>
      <c r="C113" s="140"/>
      <c r="D113" s="140"/>
      <c r="E113" s="140"/>
      <c r="F113" s="140"/>
      <c r="G113" s="140"/>
      <c r="H113" s="140"/>
      <c r="I113" s="140"/>
    </row>
    <row r="114" spans="1:9" ht="33.75">
      <c r="A114" s="6" t="s">
        <v>27</v>
      </c>
      <c r="B114" s="142" t="s">
        <v>159</v>
      </c>
      <c r="C114" s="143"/>
      <c r="D114" s="143"/>
      <c r="E114" s="143"/>
      <c r="F114" s="143"/>
      <c r="G114" s="144"/>
      <c r="H114" s="6" t="s">
        <v>29</v>
      </c>
      <c r="I114" s="6" t="s">
        <v>30</v>
      </c>
    </row>
    <row r="115" spans="1:9" ht="15" customHeight="1">
      <c r="A115" s="121">
        <v>1</v>
      </c>
      <c r="B115" s="145" t="s">
        <v>107</v>
      </c>
      <c r="C115" s="146"/>
      <c r="D115" s="146"/>
      <c r="E115" s="146"/>
      <c r="F115" s="146"/>
      <c r="G115" s="147"/>
      <c r="H115" s="7">
        <f>I115/$I$81</f>
        <v>0.01924198250728863</v>
      </c>
      <c r="I115" s="8">
        <f>($D$125/$E$126)*G125</f>
        <v>67.9413614759468</v>
      </c>
    </row>
    <row r="116" spans="1:9" ht="15" customHeight="1">
      <c r="A116" s="121">
        <v>2</v>
      </c>
      <c r="B116" s="145" t="s">
        <v>108</v>
      </c>
      <c r="C116" s="146"/>
      <c r="D116" s="146"/>
      <c r="E116" s="146"/>
      <c r="F116" s="146"/>
      <c r="G116" s="147"/>
      <c r="H116" s="7">
        <f>I116/$I$81</f>
        <v>0.08862973760932945</v>
      </c>
      <c r="I116" s="8">
        <f>($D$125/$E$126)*G126</f>
        <v>312.9420286164823</v>
      </c>
    </row>
    <row r="117" spans="1:9" ht="15" customHeight="1">
      <c r="A117" s="121">
        <v>3</v>
      </c>
      <c r="B117" s="145" t="s">
        <v>14</v>
      </c>
      <c r="C117" s="146"/>
      <c r="D117" s="146"/>
      <c r="E117" s="146"/>
      <c r="F117" s="146"/>
      <c r="G117" s="147"/>
      <c r="H117" s="7">
        <f>I117/$I$81</f>
        <v>0.05830903790087464</v>
      </c>
      <c r="I117" s="8">
        <f>($D$125/$E$126)*G127</f>
        <v>205.8829135634752</v>
      </c>
    </row>
    <row r="118" spans="1:9" ht="15" customHeight="1">
      <c r="A118" s="121">
        <v>4</v>
      </c>
      <c r="B118" s="145" t="s">
        <v>109</v>
      </c>
      <c r="C118" s="146"/>
      <c r="D118" s="146"/>
      <c r="E118" s="146"/>
      <c r="F118" s="146"/>
      <c r="G118" s="147"/>
      <c r="H118" s="7">
        <f>I118/$I$81</f>
        <v>0</v>
      </c>
      <c r="I118" s="8">
        <v>0</v>
      </c>
    </row>
    <row r="119" spans="1:9" ht="15" customHeight="1">
      <c r="A119" s="121">
        <v>5</v>
      </c>
      <c r="B119" s="145" t="s">
        <v>88</v>
      </c>
      <c r="C119" s="146"/>
      <c r="D119" s="146"/>
      <c r="E119" s="146"/>
      <c r="F119" s="146"/>
      <c r="G119" s="147"/>
      <c r="H119" s="7">
        <f>I119/$I$81</f>
        <v>0</v>
      </c>
      <c r="I119" s="8">
        <v>0</v>
      </c>
    </row>
    <row r="120" spans="1:9" ht="15" customHeight="1">
      <c r="A120" s="161" t="s">
        <v>110</v>
      </c>
      <c r="B120" s="162"/>
      <c r="C120" s="162"/>
      <c r="D120" s="162"/>
      <c r="E120" s="162"/>
      <c r="F120" s="162"/>
      <c r="G120" s="163"/>
      <c r="H120" s="31">
        <f>H115+H116+H117+H118+H119</f>
        <v>0.1661807580174927</v>
      </c>
      <c r="I120" s="122">
        <f>I115+I116+I117+I118+I119</f>
        <v>586.7663036559043</v>
      </c>
    </row>
    <row r="121" spans="1:9" ht="11.25" customHeight="1">
      <c r="A121" s="33" t="s">
        <v>111</v>
      </c>
      <c r="B121" s="165" t="s">
        <v>112</v>
      </c>
      <c r="C121" s="165"/>
      <c r="D121" s="165"/>
      <c r="E121" s="165"/>
      <c r="F121" s="165"/>
      <c r="G121" s="165"/>
      <c r="H121" s="165"/>
      <c r="I121" s="165"/>
    </row>
    <row r="122" spans="1:9" ht="20.25" customHeight="1">
      <c r="A122" s="33" t="s">
        <v>113</v>
      </c>
      <c r="B122" s="193" t="s">
        <v>114</v>
      </c>
      <c r="C122" s="193"/>
      <c r="D122" s="193"/>
      <c r="E122" s="193"/>
      <c r="F122" s="193"/>
      <c r="G122" s="193"/>
      <c r="H122" s="193"/>
      <c r="I122" s="193"/>
    </row>
    <row r="123" spans="1:9" ht="13.5" customHeight="1">
      <c r="A123" s="194" t="s">
        <v>115</v>
      </c>
      <c r="B123" s="194"/>
      <c r="C123" s="194"/>
      <c r="D123" s="194"/>
      <c r="E123" s="194"/>
      <c r="F123" s="194"/>
      <c r="G123" s="194"/>
      <c r="H123" s="194"/>
      <c r="I123" s="194"/>
    </row>
    <row r="124" spans="1:9" ht="13.5" customHeight="1">
      <c r="A124" s="195" t="s">
        <v>116</v>
      </c>
      <c r="B124" s="195"/>
      <c r="C124" s="121" t="s">
        <v>117</v>
      </c>
      <c r="D124" s="138" t="s">
        <v>118</v>
      </c>
      <c r="E124" s="139"/>
      <c r="F124" s="121" t="s">
        <v>119</v>
      </c>
      <c r="G124" s="121" t="s">
        <v>120</v>
      </c>
      <c r="H124" s="138" t="s">
        <v>121</v>
      </c>
      <c r="I124" s="138"/>
    </row>
    <row r="125" spans="1:10" ht="13.5" customHeight="1">
      <c r="A125" s="196">
        <f>I81</f>
        <v>3530.8919676135993</v>
      </c>
      <c r="B125" s="197"/>
      <c r="C125" s="8">
        <f>I111</f>
        <v>0</v>
      </c>
      <c r="D125" s="198">
        <f>A125+C125</f>
        <v>3530.8919676135993</v>
      </c>
      <c r="E125" s="199"/>
      <c r="F125" s="121" t="s">
        <v>107</v>
      </c>
      <c r="G125" s="120">
        <v>0.0165</v>
      </c>
      <c r="H125" s="191">
        <v>0.0065</v>
      </c>
      <c r="I125" s="191"/>
      <c r="J125" s="9"/>
    </row>
    <row r="126" spans="1:9" ht="13.5" customHeight="1">
      <c r="A126" s="190" t="s">
        <v>122</v>
      </c>
      <c r="B126" s="190"/>
      <c r="C126" s="121">
        <v>1</v>
      </c>
      <c r="D126" s="17">
        <f>G129/1</f>
        <v>0.14250000000000002</v>
      </c>
      <c r="E126" s="56">
        <f>C126-D126</f>
        <v>0.8574999999999999</v>
      </c>
      <c r="F126" s="121" t="s">
        <v>108</v>
      </c>
      <c r="G126" s="120">
        <v>0.076</v>
      </c>
      <c r="H126" s="191">
        <v>0.03</v>
      </c>
      <c r="I126" s="191"/>
    </row>
    <row r="127" spans="1:9" ht="24" customHeight="1">
      <c r="A127" s="190" t="s">
        <v>123</v>
      </c>
      <c r="B127" s="190"/>
      <c r="C127" s="121">
        <v>1</v>
      </c>
      <c r="D127" s="17">
        <f>H129</f>
        <v>0.0865</v>
      </c>
      <c r="E127" s="52">
        <f>C127-D127</f>
        <v>0.9135</v>
      </c>
      <c r="F127" s="121" t="s">
        <v>14</v>
      </c>
      <c r="G127" s="120">
        <f>I11</f>
        <v>0.05</v>
      </c>
      <c r="H127" s="191">
        <f>I11</f>
        <v>0.05</v>
      </c>
      <c r="I127" s="191"/>
    </row>
    <row r="128" spans="1:9" ht="13.5" customHeight="1">
      <c r="A128" s="192" t="s">
        <v>160</v>
      </c>
      <c r="B128" s="192"/>
      <c r="C128" s="18">
        <v>1</v>
      </c>
      <c r="D128" s="18">
        <v>0.0654</v>
      </c>
      <c r="E128" s="51">
        <f>C128-D128</f>
        <v>0.9346</v>
      </c>
      <c r="F128" s="121" t="s">
        <v>124</v>
      </c>
      <c r="G128" s="120">
        <v>0</v>
      </c>
      <c r="H128" s="191">
        <v>0</v>
      </c>
      <c r="I128" s="191"/>
    </row>
    <row r="129" spans="1:9" ht="18" customHeight="1">
      <c r="A129" s="57" t="s">
        <v>125</v>
      </c>
      <c r="B129" s="203" t="s">
        <v>126</v>
      </c>
      <c r="C129" s="203"/>
      <c r="D129" s="203"/>
      <c r="E129" s="203"/>
      <c r="F129" s="128" t="s">
        <v>127</v>
      </c>
      <c r="G129" s="119">
        <f>SUM(G125:G128)</f>
        <v>0.14250000000000002</v>
      </c>
      <c r="H129" s="204">
        <f>SUM(H125:I128)</f>
        <v>0.0865</v>
      </c>
      <c r="I129" s="204"/>
    </row>
    <row r="130" spans="1:9" ht="4.5" customHeight="1">
      <c r="A130" s="53"/>
      <c r="B130" s="159"/>
      <c r="C130" s="159"/>
      <c r="D130" s="159"/>
      <c r="E130" s="159"/>
      <c r="F130" s="159"/>
      <c r="G130" s="159"/>
      <c r="H130" s="159"/>
      <c r="I130" s="159"/>
    </row>
    <row r="131" spans="1:9" ht="11.25">
      <c r="A131" s="177" t="s">
        <v>128</v>
      </c>
      <c r="B131" s="177"/>
      <c r="C131" s="177"/>
      <c r="D131" s="177"/>
      <c r="E131" s="177"/>
      <c r="F131" s="177"/>
      <c r="G131" s="177"/>
      <c r="H131" s="42">
        <f>H120</f>
        <v>0.1661807580174927</v>
      </c>
      <c r="I131" s="43">
        <f>I120</f>
        <v>586.7663036559043</v>
      </c>
    </row>
    <row r="132" ht="4.5" customHeight="1"/>
    <row r="133" spans="1:9" ht="11.25">
      <c r="A133" s="205" t="s">
        <v>129</v>
      </c>
      <c r="B133" s="205"/>
      <c r="C133" s="205"/>
      <c r="D133" s="205"/>
      <c r="E133" s="205"/>
      <c r="F133" s="205"/>
      <c r="G133" s="205"/>
      <c r="H133" s="205"/>
      <c r="I133" s="205"/>
    </row>
    <row r="134" spans="1:9" ht="11.25">
      <c r="A134" s="140" t="s">
        <v>26</v>
      </c>
      <c r="B134" s="140"/>
      <c r="C134" s="140"/>
      <c r="D134" s="140"/>
      <c r="E134" s="140"/>
      <c r="F134" s="140"/>
      <c r="G134" s="140"/>
      <c r="H134" s="140"/>
      <c r="I134" s="140"/>
    </row>
    <row r="135" spans="1:9" ht="15" customHeight="1">
      <c r="A135" s="121">
        <v>1</v>
      </c>
      <c r="B135" s="145" t="s">
        <v>169</v>
      </c>
      <c r="C135" s="146"/>
      <c r="D135" s="146"/>
      <c r="E135" s="146"/>
      <c r="F135" s="146"/>
      <c r="G135" s="147"/>
      <c r="H135" s="7">
        <f>I135/$G$152</f>
        <v>0.45284476689346825</v>
      </c>
      <c r="I135" s="122">
        <f>I30</f>
        <v>1864.6599999999999</v>
      </c>
    </row>
    <row r="136" spans="1:9" ht="15" customHeight="1">
      <c r="A136" s="121">
        <v>2</v>
      </c>
      <c r="B136" s="145" t="s">
        <v>130</v>
      </c>
      <c r="C136" s="146"/>
      <c r="D136" s="146"/>
      <c r="E136" s="146"/>
      <c r="F136" s="146"/>
      <c r="G136" s="147"/>
      <c r="H136" s="7">
        <f>I136/$G$152</f>
        <v>0.33631420491498143</v>
      </c>
      <c r="I136" s="122">
        <f>I41+I52+I59+I63</f>
        <v>1384.8269676136</v>
      </c>
    </row>
    <row r="137" spans="1:9" ht="15" customHeight="1">
      <c r="A137" s="121">
        <v>3</v>
      </c>
      <c r="B137" s="157" t="s">
        <v>170</v>
      </c>
      <c r="C137" s="157"/>
      <c r="D137" s="157"/>
      <c r="E137" s="157"/>
      <c r="F137" s="157"/>
      <c r="G137" s="157"/>
      <c r="H137" s="7">
        <f>I137/$G$152</f>
        <v>0.06834102819155044</v>
      </c>
      <c r="I137" s="122">
        <f>I71</f>
        <v>281.405</v>
      </c>
    </row>
    <row r="138" spans="1:10" s="32" customFormat="1" ht="15" customHeight="1">
      <c r="A138" s="200" t="s">
        <v>131</v>
      </c>
      <c r="B138" s="201"/>
      <c r="C138" s="201"/>
      <c r="D138" s="201"/>
      <c r="E138" s="201"/>
      <c r="F138" s="201"/>
      <c r="G138" s="202"/>
      <c r="H138" s="42">
        <f>H135+H136+H137</f>
        <v>0.8575000000000002</v>
      </c>
      <c r="I138" s="43">
        <f>I135+I136+I137</f>
        <v>3530.8919676135993</v>
      </c>
      <c r="J138" s="54"/>
    </row>
    <row r="139" ht="4.5" customHeight="1"/>
    <row r="140" spans="1:9" ht="11.25">
      <c r="A140" s="140" t="s">
        <v>83</v>
      </c>
      <c r="B140" s="140"/>
      <c r="C140" s="140"/>
      <c r="D140" s="140"/>
      <c r="E140" s="140"/>
      <c r="F140" s="140"/>
      <c r="G140" s="140"/>
      <c r="H140" s="140"/>
      <c r="I140" s="140"/>
    </row>
    <row r="141" spans="1:9" ht="15" customHeight="1">
      <c r="A141" s="121">
        <v>1</v>
      </c>
      <c r="B141" s="145" t="s">
        <v>171</v>
      </c>
      <c r="C141" s="146"/>
      <c r="D141" s="146"/>
      <c r="E141" s="146"/>
      <c r="F141" s="146"/>
      <c r="G141" s="147"/>
      <c r="H141" s="7">
        <f>I141/$G$152</f>
        <v>0</v>
      </c>
      <c r="I141" s="8">
        <f>I91</f>
        <v>0</v>
      </c>
    </row>
    <row r="142" spans="1:9" ht="15" customHeight="1">
      <c r="A142" s="121">
        <v>2</v>
      </c>
      <c r="B142" s="145" t="s">
        <v>172</v>
      </c>
      <c r="C142" s="146"/>
      <c r="D142" s="146"/>
      <c r="E142" s="146"/>
      <c r="F142" s="146"/>
      <c r="G142" s="147"/>
      <c r="H142" s="7">
        <f>I142/$G$152</f>
        <v>0</v>
      </c>
      <c r="I142" s="8">
        <f>I101</f>
        <v>0</v>
      </c>
    </row>
    <row r="143" spans="1:9" ht="15" customHeight="1">
      <c r="A143" s="121">
        <v>3</v>
      </c>
      <c r="B143" s="145" t="s">
        <v>173</v>
      </c>
      <c r="C143" s="146"/>
      <c r="D143" s="146"/>
      <c r="E143" s="146"/>
      <c r="F143" s="146"/>
      <c r="G143" s="147"/>
      <c r="H143" s="7">
        <f>I143/$G$152</f>
        <v>0</v>
      </c>
      <c r="I143" s="8">
        <f>I105</f>
        <v>0</v>
      </c>
    </row>
    <row r="144" spans="1:9" ht="15" customHeight="1">
      <c r="A144" s="200" t="s">
        <v>132</v>
      </c>
      <c r="B144" s="201"/>
      <c r="C144" s="201"/>
      <c r="D144" s="201"/>
      <c r="E144" s="201"/>
      <c r="F144" s="201"/>
      <c r="G144" s="202"/>
      <c r="H144" s="42">
        <f>H141+H142+H143</f>
        <v>0</v>
      </c>
      <c r="I144" s="43">
        <f>I141+I142+I143</f>
        <v>0</v>
      </c>
    </row>
    <row r="145" ht="4.5" customHeight="1"/>
    <row r="146" spans="1:9" ht="11.25">
      <c r="A146" s="140" t="s">
        <v>106</v>
      </c>
      <c r="B146" s="140"/>
      <c r="C146" s="140"/>
      <c r="D146" s="140"/>
      <c r="E146" s="140"/>
      <c r="F146" s="140"/>
      <c r="G146" s="140"/>
      <c r="H146" s="140"/>
      <c r="I146" s="140"/>
    </row>
    <row r="147" spans="1:9" ht="15" customHeight="1">
      <c r="A147" s="121">
        <v>1</v>
      </c>
      <c r="B147" s="145" t="s">
        <v>177</v>
      </c>
      <c r="C147" s="146"/>
      <c r="D147" s="146"/>
      <c r="E147" s="146"/>
      <c r="F147" s="146"/>
      <c r="G147" s="147"/>
      <c r="H147" s="7">
        <f>I147/$G$152</f>
        <v>0.14250000000000002</v>
      </c>
      <c r="I147" s="8">
        <f>I120</f>
        <v>586.7663036559043</v>
      </c>
    </row>
    <row r="148" spans="1:11" ht="15" customHeight="1">
      <c r="A148" s="200" t="s">
        <v>133</v>
      </c>
      <c r="B148" s="201"/>
      <c r="C148" s="201"/>
      <c r="D148" s="201"/>
      <c r="E148" s="201"/>
      <c r="F148" s="201"/>
      <c r="G148" s="202"/>
      <c r="H148" s="42">
        <f>H147</f>
        <v>0.14250000000000002</v>
      </c>
      <c r="I148" s="43">
        <f>I120</f>
        <v>586.7663036559043</v>
      </c>
      <c r="K148" s="20"/>
    </row>
    <row r="149" ht="4.5" customHeight="1"/>
    <row r="150" spans="1:9" ht="11.25">
      <c r="A150" s="206" t="s">
        <v>129</v>
      </c>
      <c r="B150" s="206"/>
      <c r="C150" s="206"/>
      <c r="D150" s="206"/>
      <c r="E150" s="206"/>
      <c r="F150" s="206"/>
      <c r="G150" s="206"/>
      <c r="H150" s="206"/>
      <c r="I150" s="206"/>
    </row>
    <row r="151" spans="1:9" ht="45">
      <c r="A151" s="207" t="s">
        <v>134</v>
      </c>
      <c r="B151" s="207"/>
      <c r="C151" s="207"/>
      <c r="D151" s="207"/>
      <c r="E151" s="207"/>
      <c r="F151" s="207"/>
      <c r="G151" s="115" t="s">
        <v>135</v>
      </c>
      <c r="H151" s="115" t="s">
        <v>136</v>
      </c>
      <c r="I151" s="115" t="s">
        <v>137</v>
      </c>
    </row>
    <row r="152" spans="1:9" ht="11.25">
      <c r="A152" s="208" t="str">
        <f>G5</f>
        <v>HIDRÁULICO; ELETRICISTA</v>
      </c>
      <c r="B152" s="209"/>
      <c r="C152" s="209"/>
      <c r="D152" s="209"/>
      <c r="E152" s="209"/>
      <c r="F152" s="210"/>
      <c r="G152" s="21">
        <f>I138+I144+I148</f>
        <v>4117.6582712695035</v>
      </c>
      <c r="H152" s="115">
        <v>1</v>
      </c>
      <c r="I152" s="21">
        <f>G152*H152</f>
        <v>4117.6582712695035</v>
      </c>
    </row>
    <row r="153" spans="1:9" ht="11.25">
      <c r="A153" s="208"/>
      <c r="B153" s="209"/>
      <c r="C153" s="209"/>
      <c r="D153" s="209"/>
      <c r="E153" s="209"/>
      <c r="F153" s="210"/>
      <c r="G153" s="115"/>
      <c r="H153" s="115"/>
      <c r="I153" s="21"/>
    </row>
    <row r="154" spans="1:10" s="32" customFormat="1" ht="11.25">
      <c r="A154" s="211" t="s">
        <v>178</v>
      </c>
      <c r="B154" s="212"/>
      <c r="C154" s="212"/>
      <c r="D154" s="212"/>
      <c r="E154" s="212"/>
      <c r="F154" s="212"/>
      <c r="G154" s="212"/>
      <c r="H154" s="213"/>
      <c r="I154" s="55">
        <f>I152+I153</f>
        <v>4117.6582712695035</v>
      </c>
      <c r="J154" s="54"/>
    </row>
  </sheetData>
  <sheetProtection/>
  <mergeCells count="140">
    <mergeCell ref="A154:H154"/>
    <mergeCell ref="B147:G147"/>
    <mergeCell ref="A148:G148"/>
    <mergeCell ref="A150:I150"/>
    <mergeCell ref="A151:F151"/>
    <mergeCell ref="A152:F152"/>
    <mergeCell ref="A153:F153"/>
    <mergeCell ref="A140:I140"/>
    <mergeCell ref="B141:G141"/>
    <mergeCell ref="B142:G142"/>
    <mergeCell ref="B143:G143"/>
    <mergeCell ref="A144:G144"/>
    <mergeCell ref="A146:I146"/>
    <mergeCell ref="A133:I133"/>
    <mergeCell ref="A134:I134"/>
    <mergeCell ref="B135:G135"/>
    <mergeCell ref="B136:G136"/>
    <mergeCell ref="B137:G137"/>
    <mergeCell ref="A138:G138"/>
    <mergeCell ref="A128:B128"/>
    <mergeCell ref="H128:I128"/>
    <mergeCell ref="B129:E129"/>
    <mergeCell ref="H129:I129"/>
    <mergeCell ref="B130:I130"/>
    <mergeCell ref="A131:G131"/>
    <mergeCell ref="A125:B125"/>
    <mergeCell ref="D125:E125"/>
    <mergeCell ref="H125:I125"/>
    <mergeCell ref="A126:B126"/>
    <mergeCell ref="H126:I126"/>
    <mergeCell ref="A127:B127"/>
    <mergeCell ref="H127:I127"/>
    <mergeCell ref="B119:G119"/>
    <mergeCell ref="A120:G120"/>
    <mergeCell ref="B121:I121"/>
    <mergeCell ref="B122:I122"/>
    <mergeCell ref="A123:I123"/>
    <mergeCell ref="A124:B124"/>
    <mergeCell ref="D124:E124"/>
    <mergeCell ref="H124:I124"/>
    <mergeCell ref="A113:I113"/>
    <mergeCell ref="B114:G114"/>
    <mergeCell ref="B115:G115"/>
    <mergeCell ref="B116:G116"/>
    <mergeCell ref="B117:G117"/>
    <mergeCell ref="B118:G118"/>
    <mergeCell ref="B104:G104"/>
    <mergeCell ref="A105:G105"/>
    <mergeCell ref="A107:E107"/>
    <mergeCell ref="A108:B108"/>
    <mergeCell ref="A109:B109"/>
    <mergeCell ref="A111:G111"/>
    <mergeCell ref="B97:I97"/>
    <mergeCell ref="B98:G98"/>
    <mergeCell ref="B99:G99"/>
    <mergeCell ref="B100:G100"/>
    <mergeCell ref="A101:G101"/>
    <mergeCell ref="B103:G103"/>
    <mergeCell ref="A91:G91"/>
    <mergeCell ref="B92:I92"/>
    <mergeCell ref="B93:I93"/>
    <mergeCell ref="A94:E94"/>
    <mergeCell ref="A95:B95"/>
    <mergeCell ref="A96:B96"/>
    <mergeCell ref="B85:G85"/>
    <mergeCell ref="B86:G86"/>
    <mergeCell ref="B87:G87"/>
    <mergeCell ref="B88:G88"/>
    <mergeCell ref="B89:G89"/>
    <mergeCell ref="B90:G90"/>
    <mergeCell ref="A77:I77"/>
    <mergeCell ref="A78:B78"/>
    <mergeCell ref="A79:B79"/>
    <mergeCell ref="A81:G81"/>
    <mergeCell ref="A83:I83"/>
    <mergeCell ref="B84:G84"/>
    <mergeCell ref="B69:G69"/>
    <mergeCell ref="B70:G70"/>
    <mergeCell ref="A71:G71"/>
    <mergeCell ref="A73:I73"/>
    <mergeCell ref="A74:B74"/>
    <mergeCell ref="A75:B75"/>
    <mergeCell ref="B61:G61"/>
    <mergeCell ref="B62:G62"/>
    <mergeCell ref="A63:G63"/>
    <mergeCell ref="A65:G65"/>
    <mergeCell ref="B67:G67"/>
    <mergeCell ref="B68:G68"/>
    <mergeCell ref="B54:I54"/>
    <mergeCell ref="B55:G55"/>
    <mergeCell ref="B56:G56"/>
    <mergeCell ref="B57:G57"/>
    <mergeCell ref="B58:G58"/>
    <mergeCell ref="A59:G59"/>
    <mergeCell ref="B48:G48"/>
    <mergeCell ref="B49:G49"/>
    <mergeCell ref="B50:G50"/>
    <mergeCell ref="B51:G51"/>
    <mergeCell ref="A52:G52"/>
    <mergeCell ref="B53:I53"/>
    <mergeCell ref="A42:I42"/>
    <mergeCell ref="B43:G43"/>
    <mergeCell ref="B44:G44"/>
    <mergeCell ref="B45:G45"/>
    <mergeCell ref="B46:G46"/>
    <mergeCell ref="B47:G47"/>
    <mergeCell ref="B36:G36"/>
    <mergeCell ref="B37:G37"/>
    <mergeCell ref="B38:G38"/>
    <mergeCell ref="B39:G39"/>
    <mergeCell ref="B40:G40"/>
    <mergeCell ref="A41:G41"/>
    <mergeCell ref="B29:G29"/>
    <mergeCell ref="A30:G30"/>
    <mergeCell ref="B32:G32"/>
    <mergeCell ref="B33:G33"/>
    <mergeCell ref="B34:G34"/>
    <mergeCell ref="B35:G35"/>
    <mergeCell ref="A20:F20"/>
    <mergeCell ref="A22:I22"/>
    <mergeCell ref="B23:G23"/>
    <mergeCell ref="B24:G24"/>
    <mergeCell ref="B26:G26"/>
    <mergeCell ref="A27:A28"/>
    <mergeCell ref="B27:G27"/>
    <mergeCell ref="B28:G28"/>
    <mergeCell ref="A10:F10"/>
    <mergeCell ref="A11:F11"/>
    <mergeCell ref="A12:F15"/>
    <mergeCell ref="G12:G15"/>
    <mergeCell ref="A16:F19"/>
    <mergeCell ref="G16:G19"/>
    <mergeCell ref="A1:I1"/>
    <mergeCell ref="A2:B2"/>
    <mergeCell ref="C2:D2"/>
    <mergeCell ref="E2:I2"/>
    <mergeCell ref="A3:B3"/>
    <mergeCell ref="A5:F9"/>
    <mergeCell ref="G5:H5"/>
    <mergeCell ref="G6:G9"/>
  </mergeCells>
  <printOptions/>
  <pageMargins left="1.1023622047244095" right="0.5118110236220472" top="0.7874015748031497" bottom="0.7874015748031497" header="0.31496062992125984" footer="0.31496062992125984"/>
  <pageSetup horizontalDpi="600" verticalDpi="600" orientation="portrait" paperSize="9" scale="85" r:id="rId3"/>
  <rowBreaks count="2" manualBreakCount="2">
    <brk id="54" max="8" man="1"/>
    <brk id="106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4"/>
  <sheetViews>
    <sheetView zoomScaleSheetLayoutView="100" zoomScalePageLayoutView="0" workbookViewId="0" topLeftCell="A1">
      <selection activeCell="B25" sqref="B25:G25"/>
    </sheetView>
  </sheetViews>
  <sheetFormatPr defaultColWidth="9.140625" defaultRowHeight="15"/>
  <cols>
    <col min="1" max="1" width="2.8515625" style="4" customWidth="1"/>
    <col min="2" max="6" width="11.28125" style="4" customWidth="1"/>
    <col min="7" max="7" width="12.00390625" style="4" customWidth="1"/>
    <col min="8" max="8" width="8.7109375" style="4" customWidth="1"/>
    <col min="9" max="9" width="11.7109375" style="4" customWidth="1"/>
    <col min="10" max="10" width="11.140625" style="1" bestFit="1" customWidth="1"/>
    <col min="11" max="11" width="10.00390625" style="4" bestFit="1" customWidth="1"/>
    <col min="12" max="16384" width="9.140625" style="4" customWidth="1"/>
  </cols>
  <sheetData>
    <row r="1" spans="1:9" ht="41.25" customHeight="1">
      <c r="A1" s="129" t="s">
        <v>161</v>
      </c>
      <c r="B1" s="129"/>
      <c r="C1" s="129"/>
      <c r="D1" s="129"/>
      <c r="E1" s="129"/>
      <c r="F1" s="129"/>
      <c r="G1" s="129"/>
      <c r="H1" s="129"/>
      <c r="I1" s="129"/>
    </row>
    <row r="2" spans="1:9" ht="22.5" customHeight="1">
      <c r="A2" s="129" t="s">
        <v>5</v>
      </c>
      <c r="B2" s="129"/>
      <c r="C2" s="130" t="s">
        <v>194</v>
      </c>
      <c r="D2" s="130"/>
      <c r="E2" s="141" t="s">
        <v>146</v>
      </c>
      <c r="F2" s="141"/>
      <c r="G2" s="141"/>
      <c r="H2" s="141"/>
      <c r="I2" s="141"/>
    </row>
    <row r="3" spans="1:9" ht="11.25">
      <c r="A3" s="129" t="s">
        <v>6</v>
      </c>
      <c r="B3" s="129"/>
      <c r="C3" s="3"/>
      <c r="D3" s="2"/>
      <c r="E3" s="29" t="s">
        <v>7</v>
      </c>
      <c r="F3" s="29"/>
      <c r="G3" s="2"/>
      <c r="H3" s="2"/>
      <c r="I3" s="2"/>
    </row>
    <row r="4" ht="4.5" customHeight="1"/>
    <row r="5" spans="1:9" ht="24" customHeight="1">
      <c r="A5" s="131" t="s">
        <v>214</v>
      </c>
      <c r="B5" s="132"/>
      <c r="C5" s="132"/>
      <c r="D5" s="132"/>
      <c r="E5" s="132"/>
      <c r="F5" s="132"/>
      <c r="G5" s="137" t="s">
        <v>187</v>
      </c>
      <c r="H5" s="137"/>
      <c r="I5" s="103">
        <v>200</v>
      </c>
    </row>
    <row r="6" spans="1:9" ht="11.25" customHeight="1">
      <c r="A6" s="133"/>
      <c r="B6" s="134"/>
      <c r="C6" s="134"/>
      <c r="D6" s="134"/>
      <c r="E6" s="134"/>
      <c r="F6" s="134"/>
      <c r="G6" s="137" t="s">
        <v>141</v>
      </c>
      <c r="H6" s="110" t="s">
        <v>9</v>
      </c>
      <c r="I6" s="104">
        <v>0.3</v>
      </c>
    </row>
    <row r="7" spans="1:9" ht="11.25" customHeight="1">
      <c r="A7" s="133"/>
      <c r="B7" s="134"/>
      <c r="C7" s="134"/>
      <c r="D7" s="134"/>
      <c r="E7" s="134"/>
      <c r="F7" s="134"/>
      <c r="G7" s="137"/>
      <c r="H7" s="110" t="s">
        <v>10</v>
      </c>
      <c r="I7" s="105">
        <v>0</v>
      </c>
    </row>
    <row r="8" spans="1:9" ht="11.25" customHeight="1">
      <c r="A8" s="133"/>
      <c r="B8" s="134"/>
      <c r="C8" s="134"/>
      <c r="D8" s="134"/>
      <c r="E8" s="134"/>
      <c r="F8" s="134"/>
      <c r="G8" s="137"/>
      <c r="H8" s="110" t="s">
        <v>11</v>
      </c>
      <c r="I8" s="104">
        <v>0.4</v>
      </c>
    </row>
    <row r="9" spans="1:9" ht="24.75" customHeight="1">
      <c r="A9" s="135"/>
      <c r="B9" s="136"/>
      <c r="C9" s="136"/>
      <c r="D9" s="136"/>
      <c r="E9" s="136"/>
      <c r="F9" s="136"/>
      <c r="G9" s="137"/>
      <c r="H9" s="110" t="s">
        <v>10</v>
      </c>
      <c r="I9" s="110">
        <v>0</v>
      </c>
    </row>
    <row r="10" spans="1:9" ht="15" customHeight="1">
      <c r="A10" s="139"/>
      <c r="B10" s="148"/>
      <c r="C10" s="148"/>
      <c r="D10" s="148"/>
      <c r="E10" s="148"/>
      <c r="F10" s="148"/>
      <c r="G10" s="110" t="s">
        <v>13</v>
      </c>
      <c r="H10" s="110">
        <v>220</v>
      </c>
      <c r="I10" s="106">
        <v>1542.2</v>
      </c>
    </row>
    <row r="11" spans="1:9" ht="15" customHeight="1">
      <c r="A11" s="139" t="s">
        <v>14</v>
      </c>
      <c r="B11" s="148"/>
      <c r="C11" s="148"/>
      <c r="D11" s="148"/>
      <c r="E11" s="148"/>
      <c r="F11" s="148"/>
      <c r="G11" s="110" t="s">
        <v>15</v>
      </c>
      <c r="H11" s="110" t="s">
        <v>16</v>
      </c>
      <c r="I11" s="107">
        <v>0.05</v>
      </c>
    </row>
    <row r="12" spans="1:9" ht="15" customHeight="1">
      <c r="A12" s="149" t="s">
        <v>192</v>
      </c>
      <c r="B12" s="150"/>
      <c r="C12" s="150"/>
      <c r="D12" s="150"/>
      <c r="E12" s="150"/>
      <c r="F12" s="150"/>
      <c r="G12" s="137" t="s">
        <v>15</v>
      </c>
      <c r="H12" s="110" t="s">
        <v>17</v>
      </c>
      <c r="I12" s="110">
        <v>4.05</v>
      </c>
    </row>
    <row r="13" spans="1:9" ht="11.25">
      <c r="A13" s="151"/>
      <c r="B13" s="152"/>
      <c r="C13" s="152"/>
      <c r="D13" s="152"/>
      <c r="E13" s="152"/>
      <c r="F13" s="152"/>
      <c r="G13" s="137"/>
      <c r="H13" s="110" t="s">
        <v>18</v>
      </c>
      <c r="I13" s="110">
        <v>22</v>
      </c>
    </row>
    <row r="14" spans="1:9" ht="11.25">
      <c r="A14" s="151"/>
      <c r="B14" s="152"/>
      <c r="C14" s="152"/>
      <c r="D14" s="152"/>
      <c r="E14" s="152"/>
      <c r="F14" s="152"/>
      <c r="G14" s="137"/>
      <c r="H14" s="110" t="s">
        <v>19</v>
      </c>
      <c r="I14" s="110">
        <v>2</v>
      </c>
    </row>
    <row r="15" spans="1:9" ht="11.25">
      <c r="A15" s="153"/>
      <c r="B15" s="154"/>
      <c r="C15" s="154"/>
      <c r="D15" s="154"/>
      <c r="E15" s="154"/>
      <c r="F15" s="154"/>
      <c r="G15" s="137"/>
      <c r="H15" s="110" t="s">
        <v>20</v>
      </c>
      <c r="I15" s="104">
        <v>0.03</v>
      </c>
    </row>
    <row r="16" spans="1:9" ht="11.25" customHeight="1">
      <c r="A16" s="138" t="s">
        <v>179</v>
      </c>
      <c r="B16" s="138"/>
      <c r="C16" s="138"/>
      <c r="D16" s="138"/>
      <c r="E16" s="138"/>
      <c r="F16" s="139"/>
      <c r="G16" s="137" t="s">
        <v>21</v>
      </c>
      <c r="H16" s="110" t="s">
        <v>22</v>
      </c>
      <c r="I16" s="108">
        <v>170.9</v>
      </c>
    </row>
    <row r="17" spans="1:9" ht="11.25" customHeight="1">
      <c r="A17" s="138"/>
      <c r="B17" s="138"/>
      <c r="C17" s="138"/>
      <c r="D17" s="138"/>
      <c r="E17" s="138"/>
      <c r="F17" s="139"/>
      <c r="G17" s="137"/>
      <c r="H17" s="110" t="s">
        <v>138</v>
      </c>
      <c r="I17" s="105">
        <v>1</v>
      </c>
    </row>
    <row r="18" spans="1:9" ht="11.25" customHeight="1">
      <c r="A18" s="138"/>
      <c r="B18" s="138"/>
      <c r="C18" s="138"/>
      <c r="D18" s="138"/>
      <c r="E18" s="138"/>
      <c r="F18" s="139"/>
      <c r="G18" s="137"/>
      <c r="H18" s="110" t="s">
        <v>139</v>
      </c>
      <c r="I18" s="105">
        <v>1</v>
      </c>
    </row>
    <row r="19" spans="1:9" ht="11.25">
      <c r="A19" s="138"/>
      <c r="B19" s="138"/>
      <c r="C19" s="138"/>
      <c r="D19" s="138"/>
      <c r="E19" s="138"/>
      <c r="F19" s="139"/>
      <c r="G19" s="137"/>
      <c r="H19" s="110" t="s">
        <v>20</v>
      </c>
      <c r="I19" s="107">
        <v>0.15</v>
      </c>
    </row>
    <row r="20" spans="1:9" ht="11.25">
      <c r="A20" s="138" t="s">
        <v>25</v>
      </c>
      <c r="B20" s="138"/>
      <c r="C20" s="138"/>
      <c r="D20" s="138"/>
      <c r="E20" s="138"/>
      <c r="F20" s="139"/>
      <c r="G20" s="110"/>
      <c r="H20" s="110" t="s">
        <v>16</v>
      </c>
      <c r="I20" s="107">
        <v>0.2</v>
      </c>
    </row>
    <row r="21" ht="4.5" customHeight="1"/>
    <row r="22" spans="1:9" ht="17.25" customHeight="1">
      <c r="A22" s="140" t="s">
        <v>26</v>
      </c>
      <c r="B22" s="140"/>
      <c r="C22" s="140"/>
      <c r="D22" s="140"/>
      <c r="E22" s="140"/>
      <c r="F22" s="140"/>
      <c r="G22" s="140"/>
      <c r="H22" s="140"/>
      <c r="I22" s="140"/>
    </row>
    <row r="23" spans="1:9" ht="33.75">
      <c r="A23" s="6" t="s">
        <v>27</v>
      </c>
      <c r="B23" s="142" t="s">
        <v>28</v>
      </c>
      <c r="C23" s="143"/>
      <c r="D23" s="143"/>
      <c r="E23" s="143"/>
      <c r="F23" s="143"/>
      <c r="G23" s="144"/>
      <c r="H23" s="6" t="s">
        <v>29</v>
      </c>
      <c r="I23" s="6" t="s">
        <v>30</v>
      </c>
    </row>
    <row r="24" spans="1:9" ht="15" customHeight="1">
      <c r="A24" s="25">
        <v>1</v>
      </c>
      <c r="B24" s="145" t="s">
        <v>31</v>
      </c>
      <c r="C24" s="146"/>
      <c r="D24" s="146"/>
      <c r="E24" s="146"/>
      <c r="F24" s="146"/>
      <c r="G24" s="147"/>
      <c r="H24" s="7">
        <f aca="true" t="shared" si="0" ref="H24:H29">I24/$I$30</f>
        <v>1</v>
      </c>
      <c r="I24" s="8">
        <f>I10/H10*I5</f>
        <v>1402</v>
      </c>
    </row>
    <row r="25" spans="1:10" ht="15" customHeight="1">
      <c r="A25" s="25">
        <v>2</v>
      </c>
      <c r="B25" s="116" t="s">
        <v>147</v>
      </c>
      <c r="C25" s="117"/>
      <c r="D25" s="117"/>
      <c r="E25" s="117"/>
      <c r="F25" s="117"/>
      <c r="G25" s="118"/>
      <c r="H25" s="7">
        <f t="shared" si="0"/>
        <v>0</v>
      </c>
      <c r="I25" s="26">
        <v>0</v>
      </c>
      <c r="J25" s="9"/>
    </row>
    <row r="26" spans="1:9" ht="15" customHeight="1">
      <c r="A26" s="25">
        <v>3</v>
      </c>
      <c r="B26" s="145" t="s">
        <v>143</v>
      </c>
      <c r="C26" s="146"/>
      <c r="D26" s="146"/>
      <c r="E26" s="146"/>
      <c r="F26" s="146"/>
      <c r="G26" s="147"/>
      <c r="H26" s="7">
        <f t="shared" si="0"/>
        <v>0</v>
      </c>
      <c r="I26" s="8">
        <f>I6*I7*I10</f>
        <v>0</v>
      </c>
    </row>
    <row r="27" spans="1:9" ht="15" customHeight="1">
      <c r="A27" s="155">
        <v>4</v>
      </c>
      <c r="B27" s="157" t="s">
        <v>149</v>
      </c>
      <c r="C27" s="157"/>
      <c r="D27" s="157"/>
      <c r="E27" s="157"/>
      <c r="F27" s="157"/>
      <c r="G27" s="157"/>
      <c r="H27" s="7">
        <f t="shared" si="0"/>
        <v>0</v>
      </c>
      <c r="I27" s="8">
        <v>0</v>
      </c>
    </row>
    <row r="28" spans="1:9" ht="15" customHeight="1">
      <c r="A28" s="156"/>
      <c r="B28" s="158" t="s">
        <v>150</v>
      </c>
      <c r="C28" s="159"/>
      <c r="D28" s="159"/>
      <c r="E28" s="159"/>
      <c r="F28" s="159"/>
      <c r="G28" s="160"/>
      <c r="H28" s="7">
        <f t="shared" si="0"/>
        <v>0</v>
      </c>
      <c r="I28" s="8">
        <f>(I8*I9*I10)</f>
        <v>0</v>
      </c>
    </row>
    <row r="29" spans="1:9" ht="15" customHeight="1">
      <c r="A29" s="25">
        <v>5</v>
      </c>
      <c r="B29" s="145" t="s">
        <v>25</v>
      </c>
      <c r="C29" s="146"/>
      <c r="D29" s="146"/>
      <c r="E29" s="146"/>
      <c r="F29" s="146"/>
      <c r="G29" s="147"/>
      <c r="H29" s="7">
        <f t="shared" si="0"/>
        <v>0</v>
      </c>
      <c r="I29" s="8">
        <v>0</v>
      </c>
    </row>
    <row r="30" spans="1:10" s="32" customFormat="1" ht="15" customHeight="1">
      <c r="A30" s="161" t="s">
        <v>32</v>
      </c>
      <c r="B30" s="162"/>
      <c r="C30" s="162"/>
      <c r="D30" s="162"/>
      <c r="E30" s="162"/>
      <c r="F30" s="162"/>
      <c r="G30" s="163"/>
      <c r="H30" s="31">
        <f>SUM(H24:H29)</f>
        <v>1</v>
      </c>
      <c r="I30" s="19">
        <f>SUM(I24:I29)</f>
        <v>1402</v>
      </c>
      <c r="J30" s="9"/>
    </row>
    <row r="31" ht="4.5" customHeight="1"/>
    <row r="32" spans="1:9" ht="33.75" customHeight="1">
      <c r="A32" s="6" t="s">
        <v>33</v>
      </c>
      <c r="B32" s="142" t="s">
        <v>34</v>
      </c>
      <c r="C32" s="143"/>
      <c r="D32" s="143"/>
      <c r="E32" s="143"/>
      <c r="F32" s="143"/>
      <c r="G32" s="144"/>
      <c r="H32" s="6" t="s">
        <v>29</v>
      </c>
      <c r="I32" s="6" t="s">
        <v>30</v>
      </c>
    </row>
    <row r="33" spans="1:9" ht="15" customHeight="1">
      <c r="A33" s="25">
        <v>1</v>
      </c>
      <c r="B33" s="145" t="s">
        <v>151</v>
      </c>
      <c r="C33" s="146"/>
      <c r="D33" s="146"/>
      <c r="E33" s="146"/>
      <c r="F33" s="146"/>
      <c r="G33" s="147"/>
      <c r="H33" s="7">
        <v>0.2</v>
      </c>
      <c r="I33" s="8">
        <f>$I$30*H33</f>
        <v>280.40000000000003</v>
      </c>
    </row>
    <row r="34" spans="1:9" ht="15" customHeight="1">
      <c r="A34" s="25">
        <v>2</v>
      </c>
      <c r="B34" s="145" t="s">
        <v>152</v>
      </c>
      <c r="C34" s="146"/>
      <c r="D34" s="146"/>
      <c r="E34" s="146"/>
      <c r="F34" s="146"/>
      <c r="G34" s="147"/>
      <c r="H34" s="7">
        <v>0.015</v>
      </c>
      <c r="I34" s="8">
        <f aca="true" t="shared" si="1" ref="I34:I40">$I$30*H34</f>
        <v>21.029999999999998</v>
      </c>
    </row>
    <row r="35" spans="1:9" ht="15" customHeight="1">
      <c r="A35" s="25">
        <v>3</v>
      </c>
      <c r="B35" s="145" t="s">
        <v>153</v>
      </c>
      <c r="C35" s="146"/>
      <c r="D35" s="146"/>
      <c r="E35" s="146"/>
      <c r="F35" s="146"/>
      <c r="G35" s="147"/>
      <c r="H35" s="7">
        <v>0.01</v>
      </c>
      <c r="I35" s="8">
        <f t="shared" si="1"/>
        <v>14.02</v>
      </c>
    </row>
    <row r="36" spans="1:9" ht="15" customHeight="1">
      <c r="A36" s="25">
        <v>4</v>
      </c>
      <c r="B36" s="145" t="s">
        <v>154</v>
      </c>
      <c r="C36" s="146"/>
      <c r="D36" s="146"/>
      <c r="E36" s="146"/>
      <c r="F36" s="146"/>
      <c r="G36" s="147"/>
      <c r="H36" s="7">
        <v>0.002</v>
      </c>
      <c r="I36" s="8">
        <f t="shared" si="1"/>
        <v>2.8040000000000003</v>
      </c>
    </row>
    <row r="37" spans="1:9" ht="15" customHeight="1">
      <c r="A37" s="25">
        <v>5</v>
      </c>
      <c r="B37" s="145" t="s">
        <v>155</v>
      </c>
      <c r="C37" s="146"/>
      <c r="D37" s="146"/>
      <c r="E37" s="146"/>
      <c r="F37" s="146"/>
      <c r="G37" s="147"/>
      <c r="H37" s="7">
        <v>0.025</v>
      </c>
      <c r="I37" s="8">
        <f t="shared" si="1"/>
        <v>35.050000000000004</v>
      </c>
    </row>
    <row r="38" spans="1:9" ht="15" customHeight="1">
      <c r="A38" s="25">
        <v>6</v>
      </c>
      <c r="B38" s="145" t="s">
        <v>156</v>
      </c>
      <c r="C38" s="146"/>
      <c r="D38" s="146"/>
      <c r="E38" s="146"/>
      <c r="F38" s="146"/>
      <c r="G38" s="147"/>
      <c r="H38" s="7">
        <v>0.08</v>
      </c>
      <c r="I38" s="8">
        <f t="shared" si="1"/>
        <v>112.16</v>
      </c>
    </row>
    <row r="39" spans="1:9" ht="15" customHeight="1">
      <c r="A39" s="25">
        <v>7</v>
      </c>
      <c r="B39" s="145" t="s">
        <v>157</v>
      </c>
      <c r="C39" s="146"/>
      <c r="D39" s="146"/>
      <c r="E39" s="146"/>
      <c r="F39" s="146"/>
      <c r="G39" s="147"/>
      <c r="H39" s="7">
        <v>0.03</v>
      </c>
      <c r="I39" s="8">
        <f t="shared" si="1"/>
        <v>42.059999999999995</v>
      </c>
    </row>
    <row r="40" spans="1:9" ht="15" customHeight="1">
      <c r="A40" s="25">
        <v>8</v>
      </c>
      <c r="B40" s="145" t="s">
        <v>158</v>
      </c>
      <c r="C40" s="146"/>
      <c r="D40" s="146"/>
      <c r="E40" s="146"/>
      <c r="F40" s="146"/>
      <c r="G40" s="147"/>
      <c r="H40" s="7">
        <v>0.006</v>
      </c>
      <c r="I40" s="8">
        <f t="shared" si="1"/>
        <v>8.412</v>
      </c>
    </row>
    <row r="41" spans="1:10" s="32" customFormat="1" ht="15" customHeight="1">
      <c r="A41" s="161" t="s">
        <v>35</v>
      </c>
      <c r="B41" s="162"/>
      <c r="C41" s="162"/>
      <c r="D41" s="162"/>
      <c r="E41" s="162"/>
      <c r="F41" s="162"/>
      <c r="G41" s="163"/>
      <c r="H41" s="31">
        <f>SUM(H33:H40)</f>
        <v>0.3680000000000001</v>
      </c>
      <c r="I41" s="19">
        <f>I33+I34+I35+I36+I37+I38+I39+I40</f>
        <v>515.9359999999999</v>
      </c>
      <c r="J41" s="9"/>
    </row>
    <row r="42" spans="1:9" ht="15" customHeight="1">
      <c r="A42" s="164" t="s">
        <v>36</v>
      </c>
      <c r="B42" s="164"/>
      <c r="C42" s="164"/>
      <c r="D42" s="164"/>
      <c r="E42" s="164"/>
      <c r="F42" s="164"/>
      <c r="G42" s="164"/>
      <c r="H42" s="164"/>
      <c r="I42" s="164"/>
    </row>
    <row r="43" spans="1:9" ht="33.75" customHeight="1">
      <c r="A43" s="6" t="s">
        <v>37</v>
      </c>
      <c r="B43" s="142" t="s">
        <v>38</v>
      </c>
      <c r="C43" s="143"/>
      <c r="D43" s="143"/>
      <c r="E43" s="143"/>
      <c r="F43" s="143"/>
      <c r="G43" s="144"/>
      <c r="H43" s="6" t="s">
        <v>29</v>
      </c>
      <c r="I43" s="6" t="s">
        <v>30</v>
      </c>
    </row>
    <row r="44" spans="1:9" ht="15" customHeight="1">
      <c r="A44" s="25">
        <v>1</v>
      </c>
      <c r="B44" s="145" t="s">
        <v>39</v>
      </c>
      <c r="C44" s="146"/>
      <c r="D44" s="146"/>
      <c r="E44" s="146"/>
      <c r="F44" s="146"/>
      <c r="G44" s="147"/>
      <c r="H44" s="7">
        <v>0.1111</v>
      </c>
      <c r="I44" s="8">
        <f>$I$30*H44</f>
        <v>155.7622</v>
      </c>
    </row>
    <row r="45" spans="1:9" ht="15" customHeight="1">
      <c r="A45" s="25">
        <v>2</v>
      </c>
      <c r="B45" s="145" t="s">
        <v>40</v>
      </c>
      <c r="C45" s="146"/>
      <c r="D45" s="146"/>
      <c r="E45" s="146"/>
      <c r="F45" s="146"/>
      <c r="G45" s="147"/>
      <c r="H45" s="7">
        <v>0.02047</v>
      </c>
      <c r="I45" s="8">
        <f aca="true" t="shared" si="2" ref="I45:I51">$I$30*H45</f>
        <v>28.698939999999997</v>
      </c>
    </row>
    <row r="46" spans="1:9" ht="15" customHeight="1">
      <c r="A46" s="25">
        <v>3</v>
      </c>
      <c r="B46" s="145" t="s">
        <v>41</v>
      </c>
      <c r="C46" s="146"/>
      <c r="D46" s="146"/>
      <c r="E46" s="146"/>
      <c r="F46" s="146"/>
      <c r="G46" s="147"/>
      <c r="H46" s="7">
        <v>0.012123</v>
      </c>
      <c r="I46" s="8">
        <f t="shared" si="2"/>
        <v>16.996446</v>
      </c>
    </row>
    <row r="47" spans="1:9" ht="15" customHeight="1">
      <c r="A47" s="25">
        <v>4</v>
      </c>
      <c r="B47" s="145" t="s">
        <v>42</v>
      </c>
      <c r="C47" s="146"/>
      <c r="D47" s="146"/>
      <c r="E47" s="146"/>
      <c r="F47" s="146"/>
      <c r="G47" s="147"/>
      <c r="H47" s="7">
        <v>0.011436</v>
      </c>
      <c r="I47" s="8">
        <f t="shared" si="2"/>
        <v>16.033272</v>
      </c>
    </row>
    <row r="48" spans="1:9" ht="15" customHeight="1">
      <c r="A48" s="25">
        <v>5</v>
      </c>
      <c r="B48" s="145" t="s">
        <v>43</v>
      </c>
      <c r="C48" s="146"/>
      <c r="D48" s="146"/>
      <c r="E48" s="146"/>
      <c r="F48" s="146"/>
      <c r="G48" s="147"/>
      <c r="H48" s="7">
        <v>0.000174</v>
      </c>
      <c r="I48" s="8">
        <f t="shared" si="2"/>
        <v>0.243948</v>
      </c>
    </row>
    <row r="49" spans="1:9" ht="15" customHeight="1">
      <c r="A49" s="25">
        <v>6</v>
      </c>
      <c r="B49" s="145" t="s">
        <v>44</v>
      </c>
      <c r="C49" s="146"/>
      <c r="D49" s="146"/>
      <c r="E49" s="146"/>
      <c r="F49" s="146"/>
      <c r="G49" s="147"/>
      <c r="H49" s="7">
        <v>0.000442</v>
      </c>
      <c r="I49" s="8">
        <f t="shared" si="2"/>
        <v>0.619684</v>
      </c>
    </row>
    <row r="50" spans="1:9" ht="15" customHeight="1">
      <c r="A50" s="25">
        <v>7</v>
      </c>
      <c r="B50" s="145" t="s">
        <v>45</v>
      </c>
      <c r="C50" s="146"/>
      <c r="D50" s="146"/>
      <c r="E50" s="146"/>
      <c r="F50" s="146"/>
      <c r="G50" s="147"/>
      <c r="H50" s="7">
        <v>0.000185</v>
      </c>
      <c r="I50" s="8">
        <f t="shared" si="2"/>
        <v>0.25937</v>
      </c>
    </row>
    <row r="51" spans="1:9" ht="15" customHeight="1">
      <c r="A51" s="25">
        <v>8</v>
      </c>
      <c r="B51" s="145" t="s">
        <v>46</v>
      </c>
      <c r="C51" s="146"/>
      <c r="D51" s="146"/>
      <c r="E51" s="146"/>
      <c r="F51" s="146"/>
      <c r="G51" s="147"/>
      <c r="H51" s="7">
        <v>0.09079</v>
      </c>
      <c r="I51" s="8">
        <f t="shared" si="2"/>
        <v>127.28757999999999</v>
      </c>
    </row>
    <row r="52" spans="1:10" s="32" customFormat="1" ht="15" customHeight="1">
      <c r="A52" s="161" t="s">
        <v>47</v>
      </c>
      <c r="B52" s="162"/>
      <c r="C52" s="162"/>
      <c r="D52" s="162"/>
      <c r="E52" s="162"/>
      <c r="F52" s="162"/>
      <c r="G52" s="163"/>
      <c r="H52" s="31">
        <f>SUM(H44:H51)</f>
        <v>0.24672</v>
      </c>
      <c r="I52" s="19">
        <f>I44+I45+I46+I47+I48+I49+I50+I51</f>
        <v>345.90144</v>
      </c>
      <c r="J52" s="9"/>
    </row>
    <row r="53" spans="1:9" ht="11.25" customHeight="1">
      <c r="A53" s="33" t="s">
        <v>48</v>
      </c>
      <c r="B53" s="165" t="s">
        <v>49</v>
      </c>
      <c r="C53" s="165"/>
      <c r="D53" s="165"/>
      <c r="E53" s="165"/>
      <c r="F53" s="165"/>
      <c r="G53" s="165"/>
      <c r="H53" s="165"/>
      <c r="I53" s="165"/>
    </row>
    <row r="54" spans="1:9" ht="22.5" customHeight="1">
      <c r="A54" s="33" t="s">
        <v>50</v>
      </c>
      <c r="B54" s="166" t="s">
        <v>51</v>
      </c>
      <c r="C54" s="166"/>
      <c r="D54" s="166"/>
      <c r="E54" s="166"/>
      <c r="F54" s="166"/>
      <c r="G54" s="166"/>
      <c r="H54" s="166"/>
      <c r="I54" s="166"/>
    </row>
    <row r="55" spans="1:9" ht="33.75" customHeight="1">
      <c r="A55" s="6" t="s">
        <v>52</v>
      </c>
      <c r="B55" s="142" t="s">
        <v>53</v>
      </c>
      <c r="C55" s="143"/>
      <c r="D55" s="143"/>
      <c r="E55" s="143"/>
      <c r="F55" s="143"/>
      <c r="G55" s="144"/>
      <c r="H55" s="6" t="s">
        <v>29</v>
      </c>
      <c r="I55" s="6" t="s">
        <v>30</v>
      </c>
    </row>
    <row r="56" spans="1:9" ht="15" customHeight="1">
      <c r="A56" s="25">
        <v>1</v>
      </c>
      <c r="B56" s="145" t="s">
        <v>54</v>
      </c>
      <c r="C56" s="146"/>
      <c r="D56" s="146"/>
      <c r="E56" s="146"/>
      <c r="F56" s="146"/>
      <c r="G56" s="147"/>
      <c r="H56" s="7">
        <v>0.023627</v>
      </c>
      <c r="I56" s="8">
        <f>$I$30*H56</f>
        <v>33.125054</v>
      </c>
    </row>
    <row r="57" spans="1:9" ht="15" customHeight="1">
      <c r="A57" s="25">
        <v>2</v>
      </c>
      <c r="B57" s="145" t="s">
        <v>55</v>
      </c>
      <c r="C57" s="146"/>
      <c r="D57" s="146"/>
      <c r="E57" s="146"/>
      <c r="F57" s="146"/>
      <c r="G57" s="147"/>
      <c r="H57" s="7">
        <v>0.001717</v>
      </c>
      <c r="I57" s="8">
        <f>$I$30*H57</f>
        <v>2.407234</v>
      </c>
    </row>
    <row r="58" spans="1:9" ht="15" customHeight="1">
      <c r="A58" s="25">
        <v>3</v>
      </c>
      <c r="B58" s="145" t="s">
        <v>56</v>
      </c>
      <c r="C58" s="146"/>
      <c r="D58" s="146"/>
      <c r="E58" s="146"/>
      <c r="F58" s="146"/>
      <c r="G58" s="147"/>
      <c r="H58" s="7">
        <v>0.011813</v>
      </c>
      <c r="I58" s="8">
        <f>$I$30*H58</f>
        <v>16.561826</v>
      </c>
    </row>
    <row r="59" spans="1:10" s="32" customFormat="1" ht="15" customHeight="1">
      <c r="A59" s="161" t="s">
        <v>57</v>
      </c>
      <c r="B59" s="162"/>
      <c r="C59" s="162"/>
      <c r="D59" s="162"/>
      <c r="E59" s="162"/>
      <c r="F59" s="162"/>
      <c r="G59" s="163"/>
      <c r="H59" s="31">
        <f>SUM(H56:H58)</f>
        <v>0.037156999999999996</v>
      </c>
      <c r="I59" s="19">
        <f>I56+I57+I58</f>
        <v>52.094114000000005</v>
      </c>
      <c r="J59" s="9"/>
    </row>
    <row r="60" ht="4.5" customHeight="1"/>
    <row r="61" spans="1:9" ht="33.75">
      <c r="A61" s="6" t="s">
        <v>58</v>
      </c>
      <c r="B61" s="142" t="s">
        <v>59</v>
      </c>
      <c r="C61" s="143"/>
      <c r="D61" s="143"/>
      <c r="E61" s="143"/>
      <c r="F61" s="143"/>
      <c r="G61" s="144"/>
      <c r="H61" s="6" t="s">
        <v>29</v>
      </c>
      <c r="I61" s="6" t="s">
        <v>30</v>
      </c>
    </row>
    <row r="62" spans="1:9" ht="15" customHeight="1">
      <c r="A62" s="25">
        <v>1</v>
      </c>
      <c r="B62" s="145" t="s">
        <v>60</v>
      </c>
      <c r="C62" s="146"/>
      <c r="D62" s="146"/>
      <c r="E62" s="146"/>
      <c r="F62" s="146"/>
      <c r="G62" s="147"/>
      <c r="H62" s="7">
        <f>(H41*H52)</f>
        <v>0.09079296000000002</v>
      </c>
      <c r="I62" s="8">
        <f>$I$30*H62</f>
        <v>127.29172992000002</v>
      </c>
    </row>
    <row r="63" spans="1:11" s="32" customFormat="1" ht="15" customHeight="1">
      <c r="A63" s="161" t="s">
        <v>61</v>
      </c>
      <c r="B63" s="162"/>
      <c r="C63" s="162"/>
      <c r="D63" s="162"/>
      <c r="E63" s="162"/>
      <c r="F63" s="162"/>
      <c r="G63" s="163"/>
      <c r="H63" s="31">
        <f>SUM(H62:H62)</f>
        <v>0.09079296000000002</v>
      </c>
      <c r="I63" s="19">
        <f>I62</f>
        <v>127.29172992000002</v>
      </c>
      <c r="J63" s="9"/>
      <c r="K63" s="34"/>
    </row>
    <row r="64" ht="4.5" customHeight="1">
      <c r="J64" s="10"/>
    </row>
    <row r="65" spans="1:10" s="32" customFormat="1" ht="11.25">
      <c r="A65" s="168" t="s">
        <v>62</v>
      </c>
      <c r="B65" s="168"/>
      <c r="C65" s="168"/>
      <c r="D65" s="168"/>
      <c r="E65" s="168"/>
      <c r="F65" s="168"/>
      <c r="G65" s="168"/>
      <c r="H65" s="35">
        <f>H41+H52+H59+H63</f>
        <v>0.7426699600000002</v>
      </c>
      <c r="I65" s="36">
        <f>I41+I52+I59+I63</f>
        <v>1041.2232839199999</v>
      </c>
      <c r="J65" s="9"/>
    </row>
    <row r="66" ht="4.5" customHeight="1"/>
    <row r="67" spans="1:9" ht="33.75">
      <c r="A67" s="6" t="s">
        <v>63</v>
      </c>
      <c r="B67" s="142" t="s">
        <v>64</v>
      </c>
      <c r="C67" s="143"/>
      <c r="D67" s="143"/>
      <c r="E67" s="143"/>
      <c r="F67" s="143"/>
      <c r="G67" s="144"/>
      <c r="H67" s="6" t="s">
        <v>29</v>
      </c>
      <c r="I67" s="6" t="s">
        <v>30</v>
      </c>
    </row>
    <row r="68" spans="1:9" ht="15" customHeight="1">
      <c r="A68" s="29">
        <v>1</v>
      </c>
      <c r="B68" s="145" t="s">
        <v>164</v>
      </c>
      <c r="C68" s="146"/>
      <c r="D68" s="146"/>
      <c r="E68" s="146"/>
      <c r="F68" s="146"/>
      <c r="G68" s="147"/>
      <c r="H68" s="7">
        <f>I68/$I$30</f>
        <v>0.1036126961483595</v>
      </c>
      <c r="I68" s="8">
        <f>I79</f>
        <v>145.26500000000001</v>
      </c>
    </row>
    <row r="69" spans="1:9" ht="15" customHeight="1">
      <c r="A69" s="29">
        <v>2</v>
      </c>
      <c r="B69" s="145" t="s">
        <v>193</v>
      </c>
      <c r="C69" s="146"/>
      <c r="D69" s="146"/>
      <c r="E69" s="146"/>
      <c r="F69" s="146"/>
      <c r="G69" s="147"/>
      <c r="H69" s="7">
        <f>I69/$I$30</f>
        <v>0.09710413694721826</v>
      </c>
      <c r="I69" s="8">
        <f>I75</f>
        <v>136.14</v>
      </c>
    </row>
    <row r="70" spans="1:9" ht="15" customHeight="1">
      <c r="A70" s="25">
        <v>3</v>
      </c>
      <c r="B70" s="145" t="s">
        <v>67</v>
      </c>
      <c r="C70" s="146"/>
      <c r="D70" s="146"/>
      <c r="E70" s="146"/>
      <c r="F70" s="146"/>
      <c r="G70" s="147"/>
      <c r="H70" s="7">
        <f>I70/$I$30</f>
        <v>0</v>
      </c>
      <c r="I70" s="8">
        <v>0</v>
      </c>
    </row>
    <row r="71" spans="1:10" ht="15" customHeight="1">
      <c r="A71" s="161" t="s">
        <v>68</v>
      </c>
      <c r="B71" s="162"/>
      <c r="C71" s="162"/>
      <c r="D71" s="162"/>
      <c r="E71" s="162"/>
      <c r="F71" s="162"/>
      <c r="G71" s="163"/>
      <c r="H71" s="31">
        <f>H68+H69+H70</f>
        <v>0.20071683309557775</v>
      </c>
      <c r="I71" s="19">
        <f>I68+I69+I70</f>
        <v>281.405</v>
      </c>
      <c r="J71" s="9"/>
    </row>
    <row r="72" spans="1:9" ht="4.5" customHeight="1">
      <c r="A72" s="2"/>
      <c r="B72" s="2"/>
      <c r="C72" s="2"/>
      <c r="D72" s="2"/>
      <c r="E72" s="2"/>
      <c r="F72" s="2"/>
      <c r="G72" s="2"/>
      <c r="H72" s="37"/>
      <c r="I72" s="38"/>
    </row>
    <row r="73" spans="1:9" ht="15" customHeight="1">
      <c r="A73" s="141" t="s">
        <v>69</v>
      </c>
      <c r="B73" s="141"/>
      <c r="C73" s="141"/>
      <c r="D73" s="141"/>
      <c r="E73" s="141"/>
      <c r="F73" s="141"/>
      <c r="G73" s="141"/>
      <c r="H73" s="141"/>
      <c r="I73" s="141"/>
    </row>
    <row r="74" spans="1:9" ht="24" customHeight="1">
      <c r="A74" s="138" t="s">
        <v>70</v>
      </c>
      <c r="B74" s="138"/>
      <c r="C74" s="25" t="s">
        <v>71</v>
      </c>
      <c r="D74" s="25" t="s">
        <v>72</v>
      </c>
      <c r="E74" s="25" t="s">
        <v>73</v>
      </c>
      <c r="F74" s="25" t="s">
        <v>74</v>
      </c>
      <c r="G74" s="25" t="s">
        <v>75</v>
      </c>
      <c r="H74" s="7" t="s">
        <v>76</v>
      </c>
      <c r="I74" s="8" t="s">
        <v>77</v>
      </c>
    </row>
    <row r="75" spans="1:9" ht="15" customHeight="1">
      <c r="A75" s="138">
        <f>I12</f>
        <v>4.05</v>
      </c>
      <c r="B75" s="138"/>
      <c r="C75" s="25">
        <f>I13</f>
        <v>22</v>
      </c>
      <c r="D75" s="25">
        <f>I14</f>
        <v>2</v>
      </c>
      <c r="E75" s="27">
        <f>A75*C75*D75</f>
        <v>178.2</v>
      </c>
      <c r="F75" s="8">
        <f>I24</f>
        <v>1402</v>
      </c>
      <c r="G75" s="11">
        <f>I15</f>
        <v>0.03</v>
      </c>
      <c r="H75" s="27">
        <f>F75*G75</f>
        <v>42.059999999999995</v>
      </c>
      <c r="I75" s="8">
        <f>E75-H75</f>
        <v>136.14</v>
      </c>
    </row>
    <row r="76" spans="1:9" ht="4.5" customHeight="1">
      <c r="A76" s="28"/>
      <c r="B76" s="28"/>
      <c r="C76" s="28"/>
      <c r="D76" s="28"/>
      <c r="E76" s="39"/>
      <c r="F76" s="39"/>
      <c r="G76" s="40"/>
      <c r="H76" s="39"/>
      <c r="I76" s="41"/>
    </row>
    <row r="77" spans="1:9" ht="15" customHeight="1">
      <c r="A77" s="141" t="s">
        <v>78</v>
      </c>
      <c r="B77" s="141"/>
      <c r="C77" s="141"/>
      <c r="D77" s="141"/>
      <c r="E77" s="141"/>
      <c r="F77" s="141"/>
      <c r="G77" s="141"/>
      <c r="H77" s="141"/>
      <c r="I77" s="141"/>
    </row>
    <row r="78" spans="1:9" ht="23.25" customHeight="1">
      <c r="A78" s="138" t="s">
        <v>79</v>
      </c>
      <c r="B78" s="138"/>
      <c r="C78" s="25" t="s">
        <v>140</v>
      </c>
      <c r="D78" s="25" t="s">
        <v>81</v>
      </c>
      <c r="E78" s="25" t="s">
        <v>73</v>
      </c>
      <c r="F78" s="25" t="s">
        <v>74</v>
      </c>
      <c r="G78" s="25" t="s">
        <v>75</v>
      </c>
      <c r="H78" s="7" t="str">
        <f>H74</f>
        <v>Valor desconto</v>
      </c>
      <c r="I78" s="8" t="s">
        <v>77</v>
      </c>
    </row>
    <row r="79" spans="1:9" ht="15" customHeight="1">
      <c r="A79" s="167">
        <f>I16</f>
        <v>170.9</v>
      </c>
      <c r="B79" s="167"/>
      <c r="C79" s="12">
        <f>I17</f>
        <v>1</v>
      </c>
      <c r="D79" s="25">
        <f>I18</f>
        <v>1</v>
      </c>
      <c r="E79" s="27">
        <f>A79*C79*D79</f>
        <v>170.9</v>
      </c>
      <c r="F79" s="27">
        <f>E79</f>
        <v>170.9</v>
      </c>
      <c r="G79" s="24">
        <f>I19</f>
        <v>0.15</v>
      </c>
      <c r="H79" s="27">
        <f>F79*G79</f>
        <v>25.635</v>
      </c>
      <c r="I79" s="8">
        <f>E79-H79</f>
        <v>145.26500000000001</v>
      </c>
    </row>
    <row r="80" ht="4.5" customHeight="1"/>
    <row r="81" spans="1:12" ht="11.25">
      <c r="A81" s="177" t="s">
        <v>82</v>
      </c>
      <c r="B81" s="177"/>
      <c r="C81" s="177"/>
      <c r="D81" s="177"/>
      <c r="E81" s="177"/>
      <c r="F81" s="177"/>
      <c r="G81" s="177"/>
      <c r="H81" s="42">
        <f>H30+H65+H71</f>
        <v>1.943386793095578</v>
      </c>
      <c r="I81" s="43">
        <f>I30+I65+I71</f>
        <v>2724.6282839199994</v>
      </c>
      <c r="J81" s="9"/>
      <c r="L81" s="9"/>
    </row>
    <row r="82" spans="1:12" s="14" customFormat="1" ht="4.5" customHeight="1">
      <c r="A82" s="44"/>
      <c r="B82" s="44"/>
      <c r="C82" s="44"/>
      <c r="D82" s="44"/>
      <c r="E82" s="44"/>
      <c r="F82" s="44"/>
      <c r="G82" s="44"/>
      <c r="H82" s="45"/>
      <c r="I82" s="46"/>
      <c r="J82" s="13"/>
      <c r="L82" s="13"/>
    </row>
    <row r="83" spans="1:9" ht="11.25">
      <c r="A83" s="140" t="s">
        <v>83</v>
      </c>
      <c r="B83" s="140"/>
      <c r="C83" s="140"/>
      <c r="D83" s="140"/>
      <c r="E83" s="140"/>
      <c r="F83" s="140"/>
      <c r="G83" s="140"/>
      <c r="H83" s="140"/>
      <c r="I83" s="140"/>
    </row>
    <row r="84" spans="1:9" ht="33.75">
      <c r="A84" s="6" t="s">
        <v>27</v>
      </c>
      <c r="B84" s="178" t="s">
        <v>84</v>
      </c>
      <c r="C84" s="179"/>
      <c r="D84" s="179"/>
      <c r="E84" s="179"/>
      <c r="F84" s="179"/>
      <c r="G84" s="180"/>
      <c r="H84" s="6" t="s">
        <v>29</v>
      </c>
      <c r="I84" s="6" t="s">
        <v>30</v>
      </c>
    </row>
    <row r="85" spans="1:9" ht="15" customHeight="1">
      <c r="A85" s="58">
        <v>1</v>
      </c>
      <c r="B85" s="145" t="s">
        <v>85</v>
      </c>
      <c r="C85" s="146"/>
      <c r="D85" s="146"/>
      <c r="E85" s="146"/>
      <c r="F85" s="146"/>
      <c r="G85" s="147"/>
      <c r="H85" s="7">
        <f aca="true" t="shared" si="3" ref="H85:H90">I85/$I$96</f>
        <v>0</v>
      </c>
      <c r="I85" s="8">
        <v>0</v>
      </c>
    </row>
    <row r="86" spans="1:9" ht="15" customHeight="1">
      <c r="A86" s="58">
        <v>2</v>
      </c>
      <c r="B86" s="181" t="s">
        <v>165</v>
      </c>
      <c r="C86" s="182"/>
      <c r="D86" s="182"/>
      <c r="E86" s="182"/>
      <c r="F86" s="182"/>
      <c r="G86" s="183"/>
      <c r="H86" s="7">
        <f t="shared" si="3"/>
        <v>0</v>
      </c>
      <c r="I86" s="8">
        <v>0</v>
      </c>
    </row>
    <row r="87" spans="1:9" ht="15" customHeight="1">
      <c r="A87" s="58">
        <v>3</v>
      </c>
      <c r="B87" s="145" t="s">
        <v>86</v>
      </c>
      <c r="C87" s="146"/>
      <c r="D87" s="146"/>
      <c r="E87" s="146"/>
      <c r="F87" s="146"/>
      <c r="G87" s="147"/>
      <c r="H87" s="7">
        <f t="shared" si="3"/>
        <v>0</v>
      </c>
      <c r="I87" s="8">
        <v>0</v>
      </c>
    </row>
    <row r="88" spans="1:9" ht="15" customHeight="1">
      <c r="A88" s="58">
        <v>4</v>
      </c>
      <c r="B88" s="169" t="s">
        <v>166</v>
      </c>
      <c r="C88" s="170"/>
      <c r="D88" s="170"/>
      <c r="E88" s="170"/>
      <c r="F88" s="170"/>
      <c r="G88" s="171"/>
      <c r="H88" s="7">
        <f t="shared" si="3"/>
        <v>0</v>
      </c>
      <c r="I88" s="8">
        <v>0</v>
      </c>
    </row>
    <row r="89" spans="1:9" ht="15" customHeight="1">
      <c r="A89" s="58">
        <v>5</v>
      </c>
      <c r="B89" s="145" t="s">
        <v>87</v>
      </c>
      <c r="C89" s="146"/>
      <c r="D89" s="146"/>
      <c r="E89" s="146"/>
      <c r="F89" s="146"/>
      <c r="G89" s="147"/>
      <c r="H89" s="7">
        <f t="shared" si="3"/>
        <v>0</v>
      </c>
      <c r="I89" s="8">
        <v>0</v>
      </c>
    </row>
    <row r="90" spans="1:9" ht="15" customHeight="1">
      <c r="A90" s="58">
        <v>6</v>
      </c>
      <c r="B90" s="145" t="s">
        <v>88</v>
      </c>
      <c r="C90" s="146"/>
      <c r="D90" s="146"/>
      <c r="E90" s="146"/>
      <c r="F90" s="146"/>
      <c r="G90" s="147"/>
      <c r="H90" s="7">
        <f t="shared" si="3"/>
        <v>0</v>
      </c>
      <c r="I90" s="8">
        <v>0</v>
      </c>
    </row>
    <row r="91" spans="1:10" ht="15" customHeight="1">
      <c r="A91" s="172" t="s">
        <v>89</v>
      </c>
      <c r="B91" s="173"/>
      <c r="C91" s="173"/>
      <c r="D91" s="173"/>
      <c r="E91" s="173"/>
      <c r="F91" s="173"/>
      <c r="G91" s="174"/>
      <c r="H91" s="62">
        <f>H85+H86+H87+H88+H89+H90</f>
        <v>0</v>
      </c>
      <c r="I91" s="63">
        <f>I85+I86+I87+I88+I89+I90</f>
        <v>0</v>
      </c>
      <c r="J91" s="9"/>
    </row>
    <row r="92" spans="1:9" ht="28.5" customHeight="1">
      <c r="A92" s="64"/>
      <c r="B92" s="175" t="s">
        <v>168</v>
      </c>
      <c r="C92" s="175"/>
      <c r="D92" s="175"/>
      <c r="E92" s="175"/>
      <c r="F92" s="175"/>
      <c r="G92" s="175"/>
      <c r="H92" s="175"/>
      <c r="I92" s="175"/>
    </row>
    <row r="93" spans="1:9" ht="3" customHeight="1">
      <c r="A93" s="64"/>
      <c r="B93" s="176"/>
      <c r="C93" s="176"/>
      <c r="D93" s="176"/>
      <c r="E93" s="176"/>
      <c r="F93" s="176"/>
      <c r="G93" s="176"/>
      <c r="H93" s="176"/>
      <c r="I93" s="176"/>
    </row>
    <row r="94" spans="1:9" ht="47.25" customHeight="1">
      <c r="A94" s="185" t="s">
        <v>167</v>
      </c>
      <c r="B94" s="186"/>
      <c r="C94" s="186"/>
      <c r="D94" s="186"/>
      <c r="E94" s="187"/>
      <c r="F94" s="15">
        <v>0.2</v>
      </c>
      <c r="G94" s="16">
        <f>I96*F94</f>
        <v>517.697656784</v>
      </c>
      <c r="H94" s="65" t="s">
        <v>90</v>
      </c>
      <c r="I94" s="66">
        <f>I69</f>
        <v>136.14</v>
      </c>
    </row>
    <row r="95" spans="1:9" ht="26.25" customHeight="1">
      <c r="A95" s="214" t="s">
        <v>91</v>
      </c>
      <c r="B95" s="215"/>
      <c r="C95" s="67" t="s">
        <v>92</v>
      </c>
      <c r="D95" s="67" t="s">
        <v>93</v>
      </c>
      <c r="E95" s="67" t="s">
        <v>94</v>
      </c>
      <c r="F95" s="67" t="s">
        <v>95</v>
      </c>
      <c r="G95" s="67" t="s">
        <v>96</v>
      </c>
      <c r="H95" s="65" t="s">
        <v>97</v>
      </c>
      <c r="I95" s="68" t="s">
        <v>98</v>
      </c>
    </row>
    <row r="96" spans="1:10" ht="16.5" customHeight="1">
      <c r="A96" s="189">
        <f>I30</f>
        <v>1402</v>
      </c>
      <c r="B96" s="189"/>
      <c r="C96" s="26">
        <f>I41</f>
        <v>515.9359999999999</v>
      </c>
      <c r="D96" s="26">
        <f>I52</f>
        <v>345.90144</v>
      </c>
      <c r="E96" s="26">
        <f>I59</f>
        <v>52.094114000000005</v>
      </c>
      <c r="F96" s="26">
        <f>I63</f>
        <v>127.29172992000002</v>
      </c>
      <c r="G96" s="26">
        <f>I71</f>
        <v>281.405</v>
      </c>
      <c r="H96" s="26">
        <f>A96+C96+D96+E96+F96+G96</f>
        <v>2724.6282839199994</v>
      </c>
      <c r="I96" s="26">
        <f>H96-I94</f>
        <v>2588.4882839199995</v>
      </c>
      <c r="J96" s="9"/>
    </row>
    <row r="97" spans="1:9" ht="4.5" customHeight="1">
      <c r="A97" s="33"/>
      <c r="B97" s="166"/>
      <c r="C97" s="166"/>
      <c r="D97" s="166"/>
      <c r="E97" s="166"/>
      <c r="F97" s="166"/>
      <c r="G97" s="166"/>
      <c r="H97" s="166"/>
      <c r="I97" s="166"/>
    </row>
    <row r="98" spans="1:9" ht="33.75">
      <c r="A98" s="6" t="s">
        <v>33</v>
      </c>
      <c r="B98" s="142" t="s">
        <v>99</v>
      </c>
      <c r="C98" s="143"/>
      <c r="D98" s="143"/>
      <c r="E98" s="143"/>
      <c r="F98" s="143"/>
      <c r="G98" s="144"/>
      <c r="H98" s="6" t="s">
        <v>29</v>
      </c>
      <c r="I98" s="6" t="s">
        <v>30</v>
      </c>
    </row>
    <row r="99" spans="1:9" ht="15" customHeight="1">
      <c r="A99" s="25">
        <v>1</v>
      </c>
      <c r="B99" s="145" t="s">
        <v>100</v>
      </c>
      <c r="C99" s="146"/>
      <c r="D99" s="146"/>
      <c r="E99" s="146"/>
      <c r="F99" s="146"/>
      <c r="G99" s="147"/>
      <c r="H99" s="7">
        <f>I99/$I$96</f>
        <v>0</v>
      </c>
      <c r="I99" s="8">
        <v>0</v>
      </c>
    </row>
    <row r="100" spans="1:9" ht="15" customHeight="1">
      <c r="A100" s="25">
        <v>2</v>
      </c>
      <c r="B100" s="145" t="s">
        <v>101</v>
      </c>
      <c r="C100" s="146"/>
      <c r="D100" s="146"/>
      <c r="E100" s="146"/>
      <c r="F100" s="146"/>
      <c r="G100" s="147"/>
      <c r="H100" s="7">
        <f>I100/$I$96</f>
        <v>0</v>
      </c>
      <c r="I100" s="8">
        <v>0</v>
      </c>
    </row>
    <row r="101" spans="1:9" ht="15" customHeight="1">
      <c r="A101" s="161" t="s">
        <v>102</v>
      </c>
      <c r="B101" s="162"/>
      <c r="C101" s="162"/>
      <c r="D101" s="162"/>
      <c r="E101" s="162"/>
      <c r="F101" s="162"/>
      <c r="G101" s="163"/>
      <c r="H101" s="31">
        <f>H99+H100</f>
        <v>0</v>
      </c>
      <c r="I101" s="19">
        <f>I99+I100</f>
        <v>0</v>
      </c>
    </row>
    <row r="102" ht="4.5" customHeight="1"/>
    <row r="103" spans="1:9" ht="33.75">
      <c r="A103" s="6" t="s">
        <v>37</v>
      </c>
      <c r="B103" s="142" t="s">
        <v>103</v>
      </c>
      <c r="C103" s="143"/>
      <c r="D103" s="143"/>
      <c r="E103" s="143"/>
      <c r="F103" s="143"/>
      <c r="G103" s="144"/>
      <c r="H103" s="6" t="s">
        <v>29</v>
      </c>
      <c r="I103" s="6" t="s">
        <v>30</v>
      </c>
    </row>
    <row r="104" spans="1:9" ht="15" customHeight="1">
      <c r="A104" s="25">
        <v>1</v>
      </c>
      <c r="B104" s="145" t="s">
        <v>103</v>
      </c>
      <c r="C104" s="146"/>
      <c r="D104" s="146"/>
      <c r="E104" s="146"/>
      <c r="F104" s="146"/>
      <c r="G104" s="147"/>
      <c r="H104" s="7">
        <f>I104/I96</f>
        <v>0</v>
      </c>
      <c r="I104" s="8">
        <v>0</v>
      </c>
    </row>
    <row r="105" spans="1:11" ht="15" customHeight="1">
      <c r="A105" s="161" t="s">
        <v>102</v>
      </c>
      <c r="B105" s="162"/>
      <c r="C105" s="162"/>
      <c r="D105" s="162"/>
      <c r="E105" s="162"/>
      <c r="F105" s="162"/>
      <c r="G105" s="163"/>
      <c r="H105" s="31">
        <f>H104</f>
        <v>0</v>
      </c>
      <c r="I105" s="19">
        <f>I104</f>
        <v>0</v>
      </c>
      <c r="J105" s="9"/>
      <c r="K105" s="9"/>
    </row>
    <row r="106" spans="1:9" ht="4.5" customHeight="1">
      <c r="A106" s="2"/>
      <c r="B106" s="2"/>
      <c r="C106" s="2"/>
      <c r="D106" s="2"/>
      <c r="E106" s="2"/>
      <c r="F106" s="2"/>
      <c r="G106" s="2"/>
      <c r="H106" s="37"/>
      <c r="I106" s="38"/>
    </row>
    <row r="107" spans="1:12" ht="39" customHeight="1">
      <c r="A107" s="184" t="s">
        <v>104</v>
      </c>
      <c r="B107" s="184"/>
      <c r="C107" s="184"/>
      <c r="D107" s="184"/>
      <c r="E107" s="184"/>
      <c r="F107" s="15">
        <v>0.18</v>
      </c>
      <c r="G107" s="16">
        <f>I109*F107</f>
        <v>465.9278911055999</v>
      </c>
      <c r="H107" s="30" t="s">
        <v>90</v>
      </c>
      <c r="I107" s="48">
        <f>I69</f>
        <v>136.14</v>
      </c>
      <c r="L107" s="1"/>
    </row>
    <row r="108" spans="1:12" ht="33.75">
      <c r="A108" s="188" t="s">
        <v>91</v>
      </c>
      <c r="B108" s="188"/>
      <c r="C108" s="49" t="s">
        <v>92</v>
      </c>
      <c r="D108" s="49" t="s">
        <v>93</v>
      </c>
      <c r="E108" s="49" t="s">
        <v>94</v>
      </c>
      <c r="F108" s="49" t="s">
        <v>95</v>
      </c>
      <c r="G108" s="49" t="s">
        <v>96</v>
      </c>
      <c r="H108" s="30" t="s">
        <v>97</v>
      </c>
      <c r="I108" s="50" t="s">
        <v>98</v>
      </c>
      <c r="L108" s="1"/>
    </row>
    <row r="109" spans="1:12" ht="16.5" customHeight="1">
      <c r="A109" s="189">
        <f>I30</f>
        <v>1402</v>
      </c>
      <c r="B109" s="189"/>
      <c r="C109" s="26">
        <f>I41</f>
        <v>515.9359999999999</v>
      </c>
      <c r="D109" s="26">
        <f>I52</f>
        <v>345.90144</v>
      </c>
      <c r="E109" s="26">
        <f>I59</f>
        <v>52.094114000000005</v>
      </c>
      <c r="F109" s="26">
        <f>I63</f>
        <v>127.29172992000002</v>
      </c>
      <c r="G109" s="26">
        <f>I71</f>
        <v>281.405</v>
      </c>
      <c r="H109" s="26">
        <f>A109+C109+D109+E109+F109+G109</f>
        <v>2724.6282839199994</v>
      </c>
      <c r="I109" s="26">
        <f>H109-I107</f>
        <v>2588.4882839199995</v>
      </c>
      <c r="J109" s="9"/>
      <c r="L109" s="1"/>
    </row>
    <row r="110" ht="4.5" customHeight="1"/>
    <row r="111" spans="1:9" ht="11.25">
      <c r="A111" s="177" t="s">
        <v>105</v>
      </c>
      <c r="B111" s="177"/>
      <c r="C111" s="177"/>
      <c r="D111" s="177"/>
      <c r="E111" s="177"/>
      <c r="F111" s="177"/>
      <c r="G111" s="177"/>
      <c r="H111" s="42">
        <f>H91+H101+H105</f>
        <v>0</v>
      </c>
      <c r="I111" s="43">
        <f>I91+I101+I105</f>
        <v>0</v>
      </c>
    </row>
    <row r="112" ht="4.5" customHeight="1"/>
    <row r="113" spans="1:9" ht="11.25">
      <c r="A113" s="140" t="s">
        <v>106</v>
      </c>
      <c r="B113" s="140"/>
      <c r="C113" s="140"/>
      <c r="D113" s="140"/>
      <c r="E113" s="140"/>
      <c r="F113" s="140"/>
      <c r="G113" s="140"/>
      <c r="H113" s="140"/>
      <c r="I113" s="140"/>
    </row>
    <row r="114" spans="1:9" ht="33.75">
      <c r="A114" s="6" t="s">
        <v>27</v>
      </c>
      <c r="B114" s="142" t="s">
        <v>159</v>
      </c>
      <c r="C114" s="143"/>
      <c r="D114" s="143"/>
      <c r="E114" s="143"/>
      <c r="F114" s="143"/>
      <c r="G114" s="144"/>
      <c r="H114" s="6" t="s">
        <v>29</v>
      </c>
      <c r="I114" s="6" t="s">
        <v>30</v>
      </c>
    </row>
    <row r="115" spans="1:9" ht="15" customHeight="1">
      <c r="A115" s="25">
        <v>1</v>
      </c>
      <c r="B115" s="145" t="s">
        <v>107</v>
      </c>
      <c r="C115" s="146"/>
      <c r="D115" s="146"/>
      <c r="E115" s="146"/>
      <c r="F115" s="146"/>
      <c r="G115" s="147"/>
      <c r="H115" s="7">
        <f>I115/$I$81</f>
        <v>0.019241982507288632</v>
      </c>
      <c r="I115" s="8">
        <f>($D$125/$E$126)*G125</f>
        <v>52.42724977805247</v>
      </c>
    </row>
    <row r="116" spans="1:9" ht="15" customHeight="1">
      <c r="A116" s="25">
        <v>2</v>
      </c>
      <c r="B116" s="145" t="s">
        <v>108</v>
      </c>
      <c r="C116" s="146"/>
      <c r="D116" s="146"/>
      <c r="E116" s="146"/>
      <c r="F116" s="146"/>
      <c r="G116" s="147"/>
      <c r="H116" s="7">
        <f>I116/$I$81</f>
        <v>0.08862973760932945</v>
      </c>
      <c r="I116" s="8">
        <f>($D$125/$E$126)*G126</f>
        <v>241.48308988678713</v>
      </c>
    </row>
    <row r="117" spans="1:9" ht="15" customHeight="1">
      <c r="A117" s="25">
        <v>3</v>
      </c>
      <c r="B117" s="145" t="s">
        <v>14</v>
      </c>
      <c r="C117" s="146"/>
      <c r="D117" s="146"/>
      <c r="E117" s="146"/>
      <c r="F117" s="146"/>
      <c r="G117" s="147"/>
      <c r="H117" s="7">
        <f>I117/$I$81</f>
        <v>0.05830903790087465</v>
      </c>
      <c r="I117" s="8">
        <f>($D$125/$E$126)*G127</f>
        <v>158.8704538728863</v>
      </c>
    </row>
    <row r="118" spans="1:9" ht="15" customHeight="1">
      <c r="A118" s="25">
        <v>4</v>
      </c>
      <c r="B118" s="145" t="s">
        <v>109</v>
      </c>
      <c r="C118" s="146"/>
      <c r="D118" s="146"/>
      <c r="E118" s="146"/>
      <c r="F118" s="146"/>
      <c r="G118" s="147"/>
      <c r="H118" s="7">
        <f>I118/$I$81</f>
        <v>0</v>
      </c>
      <c r="I118" s="8">
        <v>0</v>
      </c>
    </row>
    <row r="119" spans="1:9" ht="15" customHeight="1">
      <c r="A119" s="25">
        <v>5</v>
      </c>
      <c r="B119" s="145" t="s">
        <v>88</v>
      </c>
      <c r="C119" s="146"/>
      <c r="D119" s="146"/>
      <c r="E119" s="146"/>
      <c r="F119" s="146"/>
      <c r="G119" s="147"/>
      <c r="H119" s="7">
        <f>I119/$I$81</f>
        <v>0</v>
      </c>
      <c r="I119" s="8">
        <v>0</v>
      </c>
    </row>
    <row r="120" spans="1:9" ht="15" customHeight="1">
      <c r="A120" s="161" t="s">
        <v>110</v>
      </c>
      <c r="B120" s="162"/>
      <c r="C120" s="162"/>
      <c r="D120" s="162"/>
      <c r="E120" s="162"/>
      <c r="F120" s="162"/>
      <c r="G120" s="163"/>
      <c r="H120" s="31">
        <f>H115+H116+H117+H118+H119</f>
        <v>0.1661807580174927</v>
      </c>
      <c r="I120" s="19">
        <f>I115+I116+I117+I118+I119</f>
        <v>452.7807935377259</v>
      </c>
    </row>
    <row r="121" spans="1:9" ht="11.25" customHeight="1">
      <c r="A121" s="33" t="s">
        <v>111</v>
      </c>
      <c r="B121" s="165" t="s">
        <v>112</v>
      </c>
      <c r="C121" s="165"/>
      <c r="D121" s="165"/>
      <c r="E121" s="165"/>
      <c r="F121" s="165"/>
      <c r="G121" s="165"/>
      <c r="H121" s="165"/>
      <c r="I121" s="165"/>
    </row>
    <row r="122" spans="1:9" ht="20.25" customHeight="1">
      <c r="A122" s="33" t="s">
        <v>113</v>
      </c>
      <c r="B122" s="193" t="s">
        <v>114</v>
      </c>
      <c r="C122" s="193"/>
      <c r="D122" s="193"/>
      <c r="E122" s="193"/>
      <c r="F122" s="193"/>
      <c r="G122" s="193"/>
      <c r="H122" s="193"/>
      <c r="I122" s="193"/>
    </row>
    <row r="123" spans="1:9" ht="13.5" customHeight="1">
      <c r="A123" s="194" t="s">
        <v>115</v>
      </c>
      <c r="B123" s="194"/>
      <c r="C123" s="194"/>
      <c r="D123" s="194"/>
      <c r="E123" s="194"/>
      <c r="F123" s="194"/>
      <c r="G123" s="194"/>
      <c r="H123" s="194"/>
      <c r="I123" s="194"/>
    </row>
    <row r="124" spans="1:9" ht="13.5" customHeight="1">
      <c r="A124" s="195" t="s">
        <v>116</v>
      </c>
      <c r="B124" s="195"/>
      <c r="C124" s="25" t="s">
        <v>117</v>
      </c>
      <c r="D124" s="138" t="s">
        <v>118</v>
      </c>
      <c r="E124" s="139"/>
      <c r="F124" s="25" t="s">
        <v>119</v>
      </c>
      <c r="G124" s="25" t="s">
        <v>120</v>
      </c>
      <c r="H124" s="138" t="s">
        <v>121</v>
      </c>
      <c r="I124" s="138"/>
    </row>
    <row r="125" spans="1:10" ht="13.5" customHeight="1">
      <c r="A125" s="196">
        <f>I81</f>
        <v>2724.6282839199994</v>
      </c>
      <c r="B125" s="197"/>
      <c r="C125" s="8">
        <f>I111</f>
        <v>0</v>
      </c>
      <c r="D125" s="198">
        <f>A125+C125</f>
        <v>2724.6282839199994</v>
      </c>
      <c r="E125" s="199"/>
      <c r="F125" s="25" t="s">
        <v>107</v>
      </c>
      <c r="G125" s="24">
        <v>0.0165</v>
      </c>
      <c r="H125" s="191">
        <v>0.0065</v>
      </c>
      <c r="I125" s="191"/>
      <c r="J125" s="9"/>
    </row>
    <row r="126" spans="1:9" ht="13.5" customHeight="1">
      <c r="A126" s="190" t="s">
        <v>122</v>
      </c>
      <c r="B126" s="190"/>
      <c r="C126" s="25">
        <v>1</v>
      </c>
      <c r="D126" s="17">
        <f>G129/1</f>
        <v>0.14250000000000002</v>
      </c>
      <c r="E126" s="56">
        <f>C126-D126</f>
        <v>0.8574999999999999</v>
      </c>
      <c r="F126" s="25" t="s">
        <v>108</v>
      </c>
      <c r="G126" s="24">
        <v>0.076</v>
      </c>
      <c r="H126" s="191">
        <v>0.03</v>
      </c>
      <c r="I126" s="191"/>
    </row>
    <row r="127" spans="1:9" ht="24" customHeight="1">
      <c r="A127" s="190" t="s">
        <v>123</v>
      </c>
      <c r="B127" s="190"/>
      <c r="C127" s="25">
        <v>1</v>
      </c>
      <c r="D127" s="17">
        <f>H129</f>
        <v>0.0865</v>
      </c>
      <c r="E127" s="52">
        <f>C127-D127</f>
        <v>0.9135</v>
      </c>
      <c r="F127" s="25" t="s">
        <v>14</v>
      </c>
      <c r="G127" s="24">
        <f>I11</f>
        <v>0.05</v>
      </c>
      <c r="H127" s="191">
        <f>I11</f>
        <v>0.05</v>
      </c>
      <c r="I127" s="191"/>
    </row>
    <row r="128" spans="1:9" ht="13.5" customHeight="1">
      <c r="A128" s="192" t="s">
        <v>160</v>
      </c>
      <c r="B128" s="192"/>
      <c r="C128" s="18">
        <v>1</v>
      </c>
      <c r="D128" s="18">
        <v>0.0654</v>
      </c>
      <c r="E128" s="51">
        <f>C128-D128</f>
        <v>0.9346</v>
      </c>
      <c r="F128" s="25" t="s">
        <v>124</v>
      </c>
      <c r="G128" s="24">
        <v>0</v>
      </c>
      <c r="H128" s="191">
        <v>0</v>
      </c>
      <c r="I128" s="191"/>
    </row>
    <row r="129" spans="1:9" ht="18" customHeight="1">
      <c r="A129" s="57" t="s">
        <v>125</v>
      </c>
      <c r="B129" s="203" t="s">
        <v>126</v>
      </c>
      <c r="C129" s="203"/>
      <c r="D129" s="203"/>
      <c r="E129" s="203"/>
      <c r="F129" s="29" t="s">
        <v>127</v>
      </c>
      <c r="G129" s="23">
        <f>SUM(G125:G128)</f>
        <v>0.14250000000000002</v>
      </c>
      <c r="H129" s="204">
        <f>SUM(H125:I128)</f>
        <v>0.0865</v>
      </c>
      <c r="I129" s="204"/>
    </row>
    <row r="130" spans="1:9" ht="4.5" customHeight="1">
      <c r="A130" s="53"/>
      <c r="B130" s="159"/>
      <c r="C130" s="159"/>
      <c r="D130" s="159"/>
      <c r="E130" s="159"/>
      <c r="F130" s="159"/>
      <c r="G130" s="159"/>
      <c r="H130" s="159"/>
      <c r="I130" s="159"/>
    </row>
    <row r="131" spans="1:9" ht="11.25">
      <c r="A131" s="177" t="s">
        <v>128</v>
      </c>
      <c r="B131" s="177"/>
      <c r="C131" s="177"/>
      <c r="D131" s="177"/>
      <c r="E131" s="177"/>
      <c r="F131" s="177"/>
      <c r="G131" s="177"/>
      <c r="H131" s="42">
        <f>H120</f>
        <v>0.1661807580174927</v>
      </c>
      <c r="I131" s="43">
        <f>I120</f>
        <v>452.7807935377259</v>
      </c>
    </row>
    <row r="132" ht="4.5" customHeight="1"/>
    <row r="133" spans="1:9" ht="11.25">
      <c r="A133" s="205" t="s">
        <v>129</v>
      </c>
      <c r="B133" s="205"/>
      <c r="C133" s="205"/>
      <c r="D133" s="205"/>
      <c r="E133" s="205"/>
      <c r="F133" s="205"/>
      <c r="G133" s="205"/>
      <c r="H133" s="205"/>
      <c r="I133" s="205"/>
    </row>
    <row r="134" spans="1:9" ht="11.25">
      <c r="A134" s="140" t="s">
        <v>26</v>
      </c>
      <c r="B134" s="140"/>
      <c r="C134" s="140"/>
      <c r="D134" s="140"/>
      <c r="E134" s="140"/>
      <c r="F134" s="140"/>
      <c r="G134" s="140"/>
      <c r="H134" s="140"/>
      <c r="I134" s="140"/>
    </row>
    <row r="135" spans="1:9" ht="15" customHeight="1">
      <c r="A135" s="25">
        <v>1</v>
      </c>
      <c r="B135" s="145" t="s">
        <v>169</v>
      </c>
      <c r="C135" s="146"/>
      <c r="D135" s="146"/>
      <c r="E135" s="146"/>
      <c r="F135" s="146"/>
      <c r="G135" s="147"/>
      <c r="H135" s="7">
        <f>I135/$G$152</f>
        <v>0.4412400058735129</v>
      </c>
      <c r="I135" s="19">
        <f>I30</f>
        <v>1402</v>
      </c>
    </row>
    <row r="136" spans="1:9" ht="15" customHeight="1">
      <c r="A136" s="25">
        <v>2</v>
      </c>
      <c r="B136" s="145" t="s">
        <v>130</v>
      </c>
      <c r="C136" s="146"/>
      <c r="D136" s="146"/>
      <c r="E136" s="146"/>
      <c r="F136" s="146"/>
      <c r="G136" s="147"/>
      <c r="H136" s="7">
        <f>I136/$G$152</f>
        <v>0.32769569751248157</v>
      </c>
      <c r="I136" s="19">
        <f>I41+I52+I59+I63</f>
        <v>1041.2232839199999</v>
      </c>
    </row>
    <row r="137" spans="1:9" ht="15" customHeight="1">
      <c r="A137" s="25">
        <v>3</v>
      </c>
      <c r="B137" s="157" t="s">
        <v>170</v>
      </c>
      <c r="C137" s="157"/>
      <c r="D137" s="157"/>
      <c r="E137" s="157"/>
      <c r="F137" s="157"/>
      <c r="G137" s="157"/>
      <c r="H137" s="7">
        <f>I137/$G$152</f>
        <v>0.08856429661400562</v>
      </c>
      <c r="I137" s="19">
        <f>I71</f>
        <v>281.405</v>
      </c>
    </row>
    <row r="138" spans="1:10" s="32" customFormat="1" ht="15" customHeight="1">
      <c r="A138" s="200" t="s">
        <v>131</v>
      </c>
      <c r="B138" s="201"/>
      <c r="C138" s="201"/>
      <c r="D138" s="201"/>
      <c r="E138" s="201"/>
      <c r="F138" s="201"/>
      <c r="G138" s="202"/>
      <c r="H138" s="42">
        <f>H135+H136+H137</f>
        <v>0.8575000000000002</v>
      </c>
      <c r="I138" s="43">
        <f>I135+I136+I137</f>
        <v>2724.6282839199994</v>
      </c>
      <c r="J138" s="54"/>
    </row>
    <row r="139" ht="4.5" customHeight="1"/>
    <row r="140" spans="1:9" ht="11.25">
      <c r="A140" s="140" t="s">
        <v>83</v>
      </c>
      <c r="B140" s="140"/>
      <c r="C140" s="140"/>
      <c r="D140" s="140"/>
      <c r="E140" s="140"/>
      <c r="F140" s="140"/>
      <c r="G140" s="140"/>
      <c r="H140" s="140"/>
      <c r="I140" s="140"/>
    </row>
    <row r="141" spans="1:9" ht="15" customHeight="1">
      <c r="A141" s="25">
        <v>1</v>
      </c>
      <c r="B141" s="145" t="s">
        <v>171</v>
      </c>
      <c r="C141" s="146"/>
      <c r="D141" s="146"/>
      <c r="E141" s="146"/>
      <c r="F141" s="146"/>
      <c r="G141" s="147"/>
      <c r="H141" s="7">
        <f>I141/$G$152</f>
        <v>0</v>
      </c>
      <c r="I141" s="8">
        <f>I91</f>
        <v>0</v>
      </c>
    </row>
    <row r="142" spans="1:9" ht="15" customHeight="1">
      <c r="A142" s="25">
        <v>2</v>
      </c>
      <c r="B142" s="145" t="s">
        <v>172</v>
      </c>
      <c r="C142" s="146"/>
      <c r="D142" s="146"/>
      <c r="E142" s="146"/>
      <c r="F142" s="146"/>
      <c r="G142" s="147"/>
      <c r="H142" s="7">
        <f>I142/$G$152</f>
        <v>0</v>
      </c>
      <c r="I142" s="8">
        <f>I101</f>
        <v>0</v>
      </c>
    </row>
    <row r="143" spans="1:9" ht="15" customHeight="1">
      <c r="A143" s="25">
        <v>3</v>
      </c>
      <c r="B143" s="145" t="s">
        <v>173</v>
      </c>
      <c r="C143" s="146"/>
      <c r="D143" s="146"/>
      <c r="E143" s="146"/>
      <c r="F143" s="146"/>
      <c r="G143" s="147"/>
      <c r="H143" s="7">
        <f>I143/$G$152</f>
        <v>0</v>
      </c>
      <c r="I143" s="8">
        <f>I105</f>
        <v>0</v>
      </c>
    </row>
    <row r="144" spans="1:9" ht="15" customHeight="1">
      <c r="A144" s="200" t="s">
        <v>132</v>
      </c>
      <c r="B144" s="201"/>
      <c r="C144" s="201"/>
      <c r="D144" s="201"/>
      <c r="E144" s="201"/>
      <c r="F144" s="201"/>
      <c r="G144" s="202"/>
      <c r="H144" s="42">
        <f>H141+H142+H143</f>
        <v>0</v>
      </c>
      <c r="I144" s="43">
        <f>I141+I142+I143</f>
        <v>0</v>
      </c>
    </row>
    <row r="145" ht="4.5" customHeight="1"/>
    <row r="146" spans="1:9" ht="11.25">
      <c r="A146" s="140" t="s">
        <v>106</v>
      </c>
      <c r="B146" s="140"/>
      <c r="C146" s="140"/>
      <c r="D146" s="140"/>
      <c r="E146" s="140"/>
      <c r="F146" s="140"/>
      <c r="G146" s="140"/>
      <c r="H146" s="140"/>
      <c r="I146" s="140"/>
    </row>
    <row r="147" spans="1:9" ht="15" customHeight="1">
      <c r="A147" s="25">
        <v>1</v>
      </c>
      <c r="B147" s="145" t="s">
        <v>177</v>
      </c>
      <c r="C147" s="146"/>
      <c r="D147" s="146"/>
      <c r="E147" s="146"/>
      <c r="F147" s="146"/>
      <c r="G147" s="147"/>
      <c r="H147" s="7">
        <f>I147/$G$152</f>
        <v>0.14250000000000002</v>
      </c>
      <c r="I147" s="8">
        <f>I120</f>
        <v>452.7807935377259</v>
      </c>
    </row>
    <row r="148" spans="1:11" ht="15" customHeight="1">
      <c r="A148" s="200" t="s">
        <v>133</v>
      </c>
      <c r="B148" s="201"/>
      <c r="C148" s="201"/>
      <c r="D148" s="201"/>
      <c r="E148" s="201"/>
      <c r="F148" s="201"/>
      <c r="G148" s="202"/>
      <c r="H148" s="42">
        <f>H147</f>
        <v>0.14250000000000002</v>
      </c>
      <c r="I148" s="43">
        <f>I120</f>
        <v>452.7807935377259</v>
      </c>
      <c r="K148" s="20"/>
    </row>
    <row r="149" ht="4.5" customHeight="1"/>
    <row r="150" spans="1:9" ht="11.25">
      <c r="A150" s="206" t="s">
        <v>129</v>
      </c>
      <c r="B150" s="206"/>
      <c r="C150" s="206"/>
      <c r="D150" s="206"/>
      <c r="E150" s="206"/>
      <c r="F150" s="206"/>
      <c r="G150" s="206"/>
      <c r="H150" s="206"/>
      <c r="I150" s="206"/>
    </row>
    <row r="151" spans="1:9" ht="45">
      <c r="A151" s="207" t="s">
        <v>134</v>
      </c>
      <c r="B151" s="207"/>
      <c r="C151" s="207"/>
      <c r="D151" s="207"/>
      <c r="E151" s="207"/>
      <c r="F151" s="207"/>
      <c r="G151" s="22" t="s">
        <v>135</v>
      </c>
      <c r="H151" s="22" t="s">
        <v>136</v>
      </c>
      <c r="I151" s="22" t="s">
        <v>137</v>
      </c>
    </row>
    <row r="152" spans="1:9" ht="11.25">
      <c r="A152" s="208" t="str">
        <f>G5</f>
        <v>HIDRÁULICO; ELETRICISTA</v>
      </c>
      <c r="B152" s="209"/>
      <c r="C152" s="209"/>
      <c r="D152" s="209"/>
      <c r="E152" s="209"/>
      <c r="F152" s="210"/>
      <c r="G152" s="21">
        <f>I138+I144+I148</f>
        <v>3177.4090774577253</v>
      </c>
      <c r="H152" s="22">
        <v>1</v>
      </c>
      <c r="I152" s="21">
        <f>G152*H152</f>
        <v>3177.4090774577253</v>
      </c>
    </row>
    <row r="153" spans="1:9" ht="11.25">
      <c r="A153" s="208"/>
      <c r="B153" s="209"/>
      <c r="C153" s="209"/>
      <c r="D153" s="209"/>
      <c r="E153" s="209"/>
      <c r="F153" s="210"/>
      <c r="G153" s="22"/>
      <c r="H153" s="22"/>
      <c r="I153" s="21"/>
    </row>
    <row r="154" spans="1:10" s="32" customFormat="1" ht="11.25">
      <c r="A154" s="211" t="s">
        <v>178</v>
      </c>
      <c r="B154" s="212"/>
      <c r="C154" s="212"/>
      <c r="D154" s="212"/>
      <c r="E154" s="212"/>
      <c r="F154" s="212"/>
      <c r="G154" s="212"/>
      <c r="H154" s="213"/>
      <c r="I154" s="55">
        <f>I152+I153</f>
        <v>3177.4090774577253</v>
      </c>
      <c r="J154" s="54"/>
    </row>
  </sheetData>
  <sheetProtection/>
  <mergeCells count="140">
    <mergeCell ref="A148:G148"/>
    <mergeCell ref="A150:I150"/>
    <mergeCell ref="A151:F151"/>
    <mergeCell ref="A152:F152"/>
    <mergeCell ref="A153:F153"/>
    <mergeCell ref="A154:H154"/>
    <mergeCell ref="B142:G142"/>
    <mergeCell ref="B143:G143"/>
    <mergeCell ref="A144:G144"/>
    <mergeCell ref="A146:I146"/>
    <mergeCell ref="B147:G147"/>
    <mergeCell ref="B129:E129"/>
    <mergeCell ref="H129:I129"/>
    <mergeCell ref="B130:I130"/>
    <mergeCell ref="A131:G131"/>
    <mergeCell ref="A133:I133"/>
    <mergeCell ref="A134:I134"/>
    <mergeCell ref="B135:G135"/>
    <mergeCell ref="B136:G136"/>
    <mergeCell ref="B137:G137"/>
    <mergeCell ref="A138:G138"/>
    <mergeCell ref="A140:I140"/>
    <mergeCell ref="B141:G141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A126:B126"/>
    <mergeCell ref="H126:I126"/>
    <mergeCell ref="A127:B127"/>
    <mergeCell ref="H127:I127"/>
    <mergeCell ref="A128:B128"/>
    <mergeCell ref="H128:I128"/>
    <mergeCell ref="A108:B108"/>
    <mergeCell ref="A109:B109"/>
    <mergeCell ref="A111:G111"/>
    <mergeCell ref="A113:I113"/>
    <mergeCell ref="B114:G114"/>
    <mergeCell ref="B115:G115"/>
    <mergeCell ref="B116:G116"/>
    <mergeCell ref="B117:G117"/>
    <mergeCell ref="B118:G118"/>
    <mergeCell ref="B119:G119"/>
    <mergeCell ref="A120:G120"/>
    <mergeCell ref="B121:I121"/>
    <mergeCell ref="A94:E94"/>
    <mergeCell ref="A95:B95"/>
    <mergeCell ref="A96:B96"/>
    <mergeCell ref="B97:I97"/>
    <mergeCell ref="B98:G98"/>
    <mergeCell ref="B99:G99"/>
    <mergeCell ref="B100:G100"/>
    <mergeCell ref="A101:G101"/>
    <mergeCell ref="B103:G103"/>
    <mergeCell ref="B104:G104"/>
    <mergeCell ref="A105:G105"/>
    <mergeCell ref="A107:E107"/>
    <mergeCell ref="A81:G81"/>
    <mergeCell ref="A83:I83"/>
    <mergeCell ref="B84:G84"/>
    <mergeCell ref="B85:G85"/>
    <mergeCell ref="B86:G86"/>
    <mergeCell ref="B87:G87"/>
    <mergeCell ref="B88:G88"/>
    <mergeCell ref="B89:G89"/>
    <mergeCell ref="B90:G90"/>
    <mergeCell ref="A91:G91"/>
    <mergeCell ref="B92:I92"/>
    <mergeCell ref="B93:I93"/>
    <mergeCell ref="A65:G65"/>
    <mergeCell ref="B67:G67"/>
    <mergeCell ref="B68:G68"/>
    <mergeCell ref="B69:G69"/>
    <mergeCell ref="B70:G70"/>
    <mergeCell ref="A71:G71"/>
    <mergeCell ref="A73:I73"/>
    <mergeCell ref="A74:B74"/>
    <mergeCell ref="A75:B75"/>
    <mergeCell ref="A77:I77"/>
    <mergeCell ref="A78:B78"/>
    <mergeCell ref="A79:B79"/>
    <mergeCell ref="B51:G51"/>
    <mergeCell ref="A52:G52"/>
    <mergeCell ref="B53:I53"/>
    <mergeCell ref="B54:I54"/>
    <mergeCell ref="B55:G55"/>
    <mergeCell ref="B56:G56"/>
    <mergeCell ref="B57:G57"/>
    <mergeCell ref="B58:G58"/>
    <mergeCell ref="A59:G59"/>
    <mergeCell ref="B61:G61"/>
    <mergeCell ref="B62:G62"/>
    <mergeCell ref="A63:G63"/>
    <mergeCell ref="B39:G39"/>
    <mergeCell ref="B40:G40"/>
    <mergeCell ref="A41:G41"/>
    <mergeCell ref="A42:I42"/>
    <mergeCell ref="B43:G43"/>
    <mergeCell ref="B44:G44"/>
    <mergeCell ref="B45:G45"/>
    <mergeCell ref="B46:G46"/>
    <mergeCell ref="B47:G47"/>
    <mergeCell ref="B48:G48"/>
    <mergeCell ref="B49:G49"/>
    <mergeCell ref="B50:G50"/>
    <mergeCell ref="A27:A28"/>
    <mergeCell ref="B27:G27"/>
    <mergeCell ref="B28:G28"/>
    <mergeCell ref="B29:G29"/>
    <mergeCell ref="A30:G30"/>
    <mergeCell ref="B32:G32"/>
    <mergeCell ref="B33:G33"/>
    <mergeCell ref="B34:G34"/>
    <mergeCell ref="B35:G35"/>
    <mergeCell ref="B36:G36"/>
    <mergeCell ref="B37:G37"/>
    <mergeCell ref="B38:G38"/>
    <mergeCell ref="B26:G26"/>
    <mergeCell ref="A10:F10"/>
    <mergeCell ref="A11:F11"/>
    <mergeCell ref="A12:F15"/>
    <mergeCell ref="G12:G15"/>
    <mergeCell ref="A16:F19"/>
    <mergeCell ref="G16:G19"/>
    <mergeCell ref="A20:F20"/>
    <mergeCell ref="A22:I22"/>
    <mergeCell ref="E2:I2"/>
    <mergeCell ref="B23:G23"/>
    <mergeCell ref="B24:G24"/>
    <mergeCell ref="A1:I1"/>
    <mergeCell ref="A2:B2"/>
    <mergeCell ref="C2:D2"/>
    <mergeCell ref="A3:B3"/>
    <mergeCell ref="A5:F9"/>
    <mergeCell ref="G5:H5"/>
    <mergeCell ref="G6:G9"/>
  </mergeCells>
  <printOptions/>
  <pageMargins left="1.1023622047244095" right="0.5118110236220472" top="0.7874015748031497" bottom="0.7874015748031497" header="0.31496062992125984" footer="0.31496062992125984"/>
  <pageSetup horizontalDpi="600" verticalDpi="600" orientation="portrait" paperSize="9" scale="85" r:id="rId3"/>
  <rowBreaks count="2" manualBreakCount="2">
    <brk id="54" max="8" man="1"/>
    <brk id="106" max="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4"/>
  <sheetViews>
    <sheetView zoomScaleSheetLayoutView="100" zoomScalePageLayoutView="0" workbookViewId="0" topLeftCell="A1">
      <selection activeCell="I106" sqref="I106"/>
    </sheetView>
  </sheetViews>
  <sheetFormatPr defaultColWidth="9.140625" defaultRowHeight="15"/>
  <cols>
    <col min="1" max="1" width="2.8515625" style="4" customWidth="1"/>
    <col min="2" max="2" width="12.140625" style="4" customWidth="1"/>
    <col min="3" max="6" width="11.28125" style="4" customWidth="1"/>
    <col min="7" max="7" width="11.57421875" style="4" customWidth="1"/>
    <col min="8" max="8" width="8.7109375" style="4" customWidth="1"/>
    <col min="9" max="9" width="11.7109375" style="4" customWidth="1"/>
    <col min="10" max="10" width="11.140625" style="1" bestFit="1" customWidth="1"/>
    <col min="11" max="11" width="10.00390625" style="4" bestFit="1" customWidth="1"/>
    <col min="12" max="16384" width="9.140625" style="4" customWidth="1"/>
  </cols>
  <sheetData>
    <row r="1" spans="1:9" ht="41.25" customHeight="1">
      <c r="A1" s="129" t="s">
        <v>161</v>
      </c>
      <c r="B1" s="129"/>
      <c r="C1" s="129"/>
      <c r="D1" s="129"/>
      <c r="E1" s="129"/>
      <c r="F1" s="129"/>
      <c r="G1" s="129"/>
      <c r="H1" s="129"/>
      <c r="I1" s="129"/>
    </row>
    <row r="2" spans="1:9" ht="22.5" customHeight="1">
      <c r="A2" s="129" t="s">
        <v>5</v>
      </c>
      <c r="B2" s="129"/>
      <c r="C2" s="130" t="s">
        <v>194</v>
      </c>
      <c r="D2" s="130"/>
      <c r="E2" s="141" t="s">
        <v>146</v>
      </c>
      <c r="F2" s="141"/>
      <c r="G2" s="141"/>
      <c r="H2" s="141"/>
      <c r="I2" s="141"/>
    </row>
    <row r="3" spans="1:9" ht="11.25">
      <c r="A3" s="129" t="s">
        <v>6</v>
      </c>
      <c r="B3" s="129"/>
      <c r="C3" s="3"/>
      <c r="D3" s="2"/>
      <c r="E3" s="80" t="s">
        <v>7</v>
      </c>
      <c r="F3" s="80"/>
      <c r="G3" s="2"/>
      <c r="H3" s="2"/>
      <c r="I3" s="2"/>
    </row>
    <row r="4" ht="4.5" customHeight="1"/>
    <row r="5" spans="1:9" ht="24" customHeight="1">
      <c r="A5" s="131" t="s">
        <v>205</v>
      </c>
      <c r="B5" s="132"/>
      <c r="C5" s="132"/>
      <c r="D5" s="132"/>
      <c r="E5" s="132"/>
      <c r="F5" s="132"/>
      <c r="G5" s="137" t="s">
        <v>197</v>
      </c>
      <c r="H5" s="137"/>
      <c r="I5" s="103">
        <v>200</v>
      </c>
    </row>
    <row r="6" spans="1:9" ht="11.25" customHeight="1">
      <c r="A6" s="133"/>
      <c r="B6" s="134"/>
      <c r="C6" s="134"/>
      <c r="D6" s="134"/>
      <c r="E6" s="134"/>
      <c r="F6" s="134"/>
      <c r="G6" s="137" t="s">
        <v>8</v>
      </c>
      <c r="H6" s="91" t="s">
        <v>9</v>
      </c>
      <c r="I6" s="104">
        <v>0.2</v>
      </c>
    </row>
    <row r="7" spans="1:9" ht="11.25" customHeight="1">
      <c r="A7" s="133"/>
      <c r="B7" s="134"/>
      <c r="C7" s="134"/>
      <c r="D7" s="134"/>
      <c r="E7" s="134"/>
      <c r="F7" s="134"/>
      <c r="G7" s="137"/>
      <c r="H7" s="91" t="s">
        <v>10</v>
      </c>
      <c r="I7" s="105">
        <v>0</v>
      </c>
    </row>
    <row r="8" spans="1:9" ht="11.25" customHeight="1">
      <c r="A8" s="133"/>
      <c r="B8" s="134"/>
      <c r="C8" s="134"/>
      <c r="D8" s="134"/>
      <c r="E8" s="134"/>
      <c r="F8" s="134"/>
      <c r="G8" s="137"/>
      <c r="H8" s="91" t="s">
        <v>11</v>
      </c>
      <c r="I8" s="104">
        <v>0.4</v>
      </c>
    </row>
    <row r="9" spans="1:9" ht="24.75" customHeight="1">
      <c r="A9" s="135"/>
      <c r="B9" s="136"/>
      <c r="C9" s="136"/>
      <c r="D9" s="136"/>
      <c r="E9" s="136"/>
      <c r="F9" s="136"/>
      <c r="G9" s="137"/>
      <c r="H9" s="91" t="s">
        <v>10</v>
      </c>
      <c r="I9" s="91">
        <v>0</v>
      </c>
    </row>
    <row r="10" spans="1:10" ht="15" customHeight="1">
      <c r="A10" s="139" t="s">
        <v>12</v>
      </c>
      <c r="B10" s="148"/>
      <c r="C10" s="148"/>
      <c r="D10" s="148"/>
      <c r="E10" s="148"/>
      <c r="F10" s="148"/>
      <c r="G10" s="91" t="s">
        <v>13</v>
      </c>
      <c r="H10" s="91">
        <v>220</v>
      </c>
      <c r="I10" s="106">
        <v>1287</v>
      </c>
      <c r="J10" s="90"/>
    </row>
    <row r="11" spans="1:9" ht="15" customHeight="1">
      <c r="A11" s="139" t="s">
        <v>14</v>
      </c>
      <c r="B11" s="148"/>
      <c r="C11" s="148"/>
      <c r="D11" s="148"/>
      <c r="E11" s="148"/>
      <c r="F11" s="148"/>
      <c r="G11" s="91" t="s">
        <v>15</v>
      </c>
      <c r="H11" s="91" t="s">
        <v>16</v>
      </c>
      <c r="I11" s="107">
        <v>0.05</v>
      </c>
    </row>
    <row r="12" spans="1:10" ht="15" customHeight="1">
      <c r="A12" s="149" t="s">
        <v>174</v>
      </c>
      <c r="B12" s="150"/>
      <c r="C12" s="150"/>
      <c r="D12" s="150"/>
      <c r="E12" s="150"/>
      <c r="F12" s="150"/>
      <c r="G12" s="137" t="s">
        <v>15</v>
      </c>
      <c r="H12" s="91" t="s">
        <v>17</v>
      </c>
      <c r="I12" s="91">
        <v>4.05</v>
      </c>
      <c r="J12" s="90"/>
    </row>
    <row r="13" spans="1:9" ht="11.25">
      <c r="A13" s="151"/>
      <c r="B13" s="152"/>
      <c r="C13" s="152"/>
      <c r="D13" s="152"/>
      <c r="E13" s="152"/>
      <c r="F13" s="152"/>
      <c r="G13" s="137"/>
      <c r="H13" s="91" t="s">
        <v>18</v>
      </c>
      <c r="I13" s="91">
        <v>22</v>
      </c>
    </row>
    <row r="14" spans="1:9" ht="11.25">
      <c r="A14" s="151"/>
      <c r="B14" s="152"/>
      <c r="C14" s="152"/>
      <c r="D14" s="152"/>
      <c r="E14" s="152"/>
      <c r="F14" s="152"/>
      <c r="G14" s="137"/>
      <c r="H14" s="91" t="s">
        <v>19</v>
      </c>
      <c r="I14" s="91">
        <v>2</v>
      </c>
    </row>
    <row r="15" spans="1:9" ht="11.25">
      <c r="A15" s="153"/>
      <c r="B15" s="154"/>
      <c r="C15" s="154"/>
      <c r="D15" s="154"/>
      <c r="E15" s="154"/>
      <c r="F15" s="154"/>
      <c r="G15" s="137"/>
      <c r="H15" s="91" t="s">
        <v>20</v>
      </c>
      <c r="I15" s="104">
        <v>0.03</v>
      </c>
    </row>
    <row r="16" spans="1:9" ht="11.25" customHeight="1">
      <c r="A16" s="138" t="s">
        <v>175</v>
      </c>
      <c r="B16" s="138"/>
      <c r="C16" s="138"/>
      <c r="D16" s="138"/>
      <c r="E16" s="138"/>
      <c r="F16" s="139"/>
      <c r="G16" s="137" t="s">
        <v>21</v>
      </c>
      <c r="H16" s="91" t="s">
        <v>22</v>
      </c>
      <c r="I16" s="108">
        <v>228</v>
      </c>
    </row>
    <row r="17" spans="1:9" ht="11.25" customHeight="1">
      <c r="A17" s="138"/>
      <c r="B17" s="138"/>
      <c r="C17" s="138"/>
      <c r="D17" s="138"/>
      <c r="E17" s="138"/>
      <c r="F17" s="139"/>
      <c r="G17" s="137"/>
      <c r="H17" s="91" t="s">
        <v>23</v>
      </c>
      <c r="I17" s="105">
        <v>1</v>
      </c>
    </row>
    <row r="18" spans="1:9" ht="11.25" customHeight="1">
      <c r="A18" s="138"/>
      <c r="B18" s="138"/>
      <c r="C18" s="138"/>
      <c r="D18" s="138"/>
      <c r="E18" s="138"/>
      <c r="F18" s="139"/>
      <c r="G18" s="137"/>
      <c r="H18" s="91" t="s">
        <v>24</v>
      </c>
      <c r="I18" s="105">
        <v>1</v>
      </c>
    </row>
    <row r="19" spans="1:9" ht="11.25">
      <c r="A19" s="138"/>
      <c r="B19" s="138"/>
      <c r="C19" s="138"/>
      <c r="D19" s="138"/>
      <c r="E19" s="138"/>
      <c r="F19" s="139"/>
      <c r="G19" s="137"/>
      <c r="H19" s="91" t="s">
        <v>20</v>
      </c>
      <c r="I19" s="107">
        <v>0.2</v>
      </c>
    </row>
    <row r="20" spans="1:9" ht="11.25">
      <c r="A20" s="138" t="s">
        <v>25</v>
      </c>
      <c r="B20" s="138"/>
      <c r="C20" s="138"/>
      <c r="D20" s="138"/>
      <c r="E20" s="138"/>
      <c r="F20" s="139"/>
      <c r="G20" s="91"/>
      <c r="H20" s="91" t="s">
        <v>16</v>
      </c>
      <c r="I20" s="107">
        <v>0.2</v>
      </c>
    </row>
    <row r="21" ht="4.5" customHeight="1"/>
    <row r="22" spans="1:9" ht="17.25" customHeight="1">
      <c r="A22" s="140" t="s">
        <v>26</v>
      </c>
      <c r="B22" s="140"/>
      <c r="C22" s="140"/>
      <c r="D22" s="140"/>
      <c r="E22" s="140"/>
      <c r="F22" s="140"/>
      <c r="G22" s="140"/>
      <c r="H22" s="140"/>
      <c r="I22" s="140"/>
    </row>
    <row r="23" spans="1:9" ht="33.75">
      <c r="A23" s="6" t="s">
        <v>27</v>
      </c>
      <c r="B23" s="142" t="s">
        <v>28</v>
      </c>
      <c r="C23" s="143"/>
      <c r="D23" s="143"/>
      <c r="E23" s="143"/>
      <c r="F23" s="143"/>
      <c r="G23" s="144"/>
      <c r="H23" s="6" t="s">
        <v>29</v>
      </c>
      <c r="I23" s="6" t="s">
        <v>30</v>
      </c>
    </row>
    <row r="24" spans="1:9" ht="15" customHeight="1">
      <c r="A24" s="74">
        <v>1</v>
      </c>
      <c r="B24" s="145" t="s">
        <v>31</v>
      </c>
      <c r="C24" s="146"/>
      <c r="D24" s="146"/>
      <c r="E24" s="146"/>
      <c r="F24" s="146"/>
      <c r="G24" s="147"/>
      <c r="H24" s="7">
        <f aca="true" t="shared" si="0" ref="H24:H29">I24/$I$30</f>
        <v>1</v>
      </c>
      <c r="I24" s="8">
        <f>I10/H10*I5</f>
        <v>1170</v>
      </c>
    </row>
    <row r="25" spans="1:10" ht="15" customHeight="1">
      <c r="A25" s="74">
        <v>2</v>
      </c>
      <c r="B25" s="145" t="s">
        <v>147</v>
      </c>
      <c r="C25" s="146"/>
      <c r="D25" s="146"/>
      <c r="E25" s="146"/>
      <c r="F25" s="146"/>
      <c r="G25" s="147"/>
      <c r="H25" s="7">
        <f t="shared" si="0"/>
        <v>0</v>
      </c>
      <c r="I25" s="77">
        <v>0</v>
      </c>
      <c r="J25" s="9"/>
    </row>
    <row r="26" spans="1:9" ht="15" customHeight="1">
      <c r="A26" s="74">
        <v>3</v>
      </c>
      <c r="B26" s="145" t="s">
        <v>148</v>
      </c>
      <c r="C26" s="146"/>
      <c r="D26" s="146"/>
      <c r="E26" s="146"/>
      <c r="F26" s="146"/>
      <c r="G26" s="147"/>
      <c r="H26" s="7">
        <f t="shared" si="0"/>
        <v>0</v>
      </c>
      <c r="I26" s="8">
        <v>0</v>
      </c>
    </row>
    <row r="27" spans="1:9" ht="15" customHeight="1">
      <c r="A27" s="155">
        <v>4</v>
      </c>
      <c r="B27" s="157" t="s">
        <v>142</v>
      </c>
      <c r="C27" s="157"/>
      <c r="D27" s="157"/>
      <c r="E27" s="157"/>
      <c r="F27" s="157"/>
      <c r="G27" s="157"/>
      <c r="H27" s="7">
        <f t="shared" si="0"/>
        <v>0</v>
      </c>
      <c r="I27" s="8">
        <f>I6*I7*I10</f>
        <v>0</v>
      </c>
    </row>
    <row r="28" spans="1:9" ht="15" customHeight="1">
      <c r="A28" s="156"/>
      <c r="B28" s="158" t="s">
        <v>150</v>
      </c>
      <c r="C28" s="159"/>
      <c r="D28" s="159"/>
      <c r="E28" s="159"/>
      <c r="F28" s="159"/>
      <c r="G28" s="160"/>
      <c r="H28" s="7">
        <f t="shared" si="0"/>
        <v>0</v>
      </c>
      <c r="I28" s="8">
        <f>(I8*I9*I10)</f>
        <v>0</v>
      </c>
    </row>
    <row r="29" spans="1:9" ht="15" customHeight="1">
      <c r="A29" s="74">
        <v>5</v>
      </c>
      <c r="B29" s="145" t="s">
        <v>25</v>
      </c>
      <c r="C29" s="146"/>
      <c r="D29" s="146"/>
      <c r="E29" s="146"/>
      <c r="F29" s="146"/>
      <c r="G29" s="147"/>
      <c r="H29" s="7">
        <f t="shared" si="0"/>
        <v>0</v>
      </c>
      <c r="I29" s="8">
        <v>0</v>
      </c>
    </row>
    <row r="30" spans="1:10" s="32" customFormat="1" ht="15" customHeight="1">
      <c r="A30" s="161" t="s">
        <v>32</v>
      </c>
      <c r="B30" s="162"/>
      <c r="C30" s="162"/>
      <c r="D30" s="162"/>
      <c r="E30" s="162"/>
      <c r="F30" s="162"/>
      <c r="G30" s="163"/>
      <c r="H30" s="31">
        <f>SUM(H24:H29)</f>
        <v>1</v>
      </c>
      <c r="I30" s="75">
        <f>SUM(I24:I29)</f>
        <v>1170</v>
      </c>
      <c r="J30" s="9"/>
    </row>
    <row r="31" ht="4.5" customHeight="1"/>
    <row r="32" spans="1:9" ht="33.75" customHeight="1">
      <c r="A32" s="6" t="s">
        <v>33</v>
      </c>
      <c r="B32" s="142" t="s">
        <v>34</v>
      </c>
      <c r="C32" s="143"/>
      <c r="D32" s="143"/>
      <c r="E32" s="143"/>
      <c r="F32" s="143"/>
      <c r="G32" s="144"/>
      <c r="H32" s="6" t="s">
        <v>29</v>
      </c>
      <c r="I32" s="6" t="s">
        <v>30</v>
      </c>
    </row>
    <row r="33" spans="1:9" ht="15" customHeight="1">
      <c r="A33" s="74">
        <v>1</v>
      </c>
      <c r="B33" s="145" t="s">
        <v>151</v>
      </c>
      <c r="C33" s="146"/>
      <c r="D33" s="146"/>
      <c r="E33" s="146"/>
      <c r="F33" s="146"/>
      <c r="G33" s="147"/>
      <c r="H33" s="7">
        <v>0.2</v>
      </c>
      <c r="I33" s="8">
        <f>$I$30*H33</f>
        <v>234</v>
      </c>
    </row>
    <row r="34" spans="1:9" ht="15" customHeight="1">
      <c r="A34" s="74">
        <v>2</v>
      </c>
      <c r="B34" s="145" t="s">
        <v>152</v>
      </c>
      <c r="C34" s="146"/>
      <c r="D34" s="146"/>
      <c r="E34" s="146"/>
      <c r="F34" s="146"/>
      <c r="G34" s="147"/>
      <c r="H34" s="7">
        <v>0.015</v>
      </c>
      <c r="I34" s="8">
        <f aca="true" t="shared" si="1" ref="I34:I40">$I$30*H34</f>
        <v>17.55</v>
      </c>
    </row>
    <row r="35" spans="1:9" ht="15" customHeight="1">
      <c r="A35" s="74">
        <v>3</v>
      </c>
      <c r="B35" s="145" t="s">
        <v>153</v>
      </c>
      <c r="C35" s="146"/>
      <c r="D35" s="146"/>
      <c r="E35" s="146"/>
      <c r="F35" s="146"/>
      <c r="G35" s="147"/>
      <c r="H35" s="7">
        <v>0.01</v>
      </c>
      <c r="I35" s="8">
        <f t="shared" si="1"/>
        <v>11.700000000000001</v>
      </c>
    </row>
    <row r="36" spans="1:9" ht="15" customHeight="1">
      <c r="A36" s="74">
        <v>4</v>
      </c>
      <c r="B36" s="145" t="s">
        <v>154</v>
      </c>
      <c r="C36" s="146"/>
      <c r="D36" s="146"/>
      <c r="E36" s="146"/>
      <c r="F36" s="146"/>
      <c r="G36" s="147"/>
      <c r="H36" s="7">
        <v>0.002</v>
      </c>
      <c r="I36" s="8">
        <f t="shared" si="1"/>
        <v>2.34</v>
      </c>
    </row>
    <row r="37" spans="1:9" ht="15" customHeight="1">
      <c r="A37" s="74">
        <v>5</v>
      </c>
      <c r="B37" s="145" t="s">
        <v>155</v>
      </c>
      <c r="C37" s="146"/>
      <c r="D37" s="146"/>
      <c r="E37" s="146"/>
      <c r="F37" s="146"/>
      <c r="G37" s="147"/>
      <c r="H37" s="7">
        <v>0.025</v>
      </c>
      <c r="I37" s="8">
        <f t="shared" si="1"/>
        <v>29.25</v>
      </c>
    </row>
    <row r="38" spans="1:9" ht="15" customHeight="1">
      <c r="A38" s="74">
        <v>6</v>
      </c>
      <c r="B38" s="145" t="s">
        <v>156</v>
      </c>
      <c r="C38" s="146"/>
      <c r="D38" s="146"/>
      <c r="E38" s="146"/>
      <c r="F38" s="146"/>
      <c r="G38" s="147"/>
      <c r="H38" s="7">
        <v>0.08</v>
      </c>
      <c r="I38" s="8">
        <f t="shared" si="1"/>
        <v>93.60000000000001</v>
      </c>
    </row>
    <row r="39" spans="1:9" ht="15" customHeight="1">
      <c r="A39" s="74">
        <v>7</v>
      </c>
      <c r="B39" s="145" t="s">
        <v>157</v>
      </c>
      <c r="C39" s="146"/>
      <c r="D39" s="146"/>
      <c r="E39" s="146"/>
      <c r="F39" s="146"/>
      <c r="G39" s="147"/>
      <c r="H39" s="7">
        <v>0.03</v>
      </c>
      <c r="I39" s="8">
        <f t="shared" si="1"/>
        <v>35.1</v>
      </c>
    </row>
    <row r="40" spans="1:9" ht="15" customHeight="1">
      <c r="A40" s="74">
        <v>8</v>
      </c>
      <c r="B40" s="145" t="s">
        <v>158</v>
      </c>
      <c r="C40" s="146"/>
      <c r="D40" s="146"/>
      <c r="E40" s="146"/>
      <c r="F40" s="146"/>
      <c r="G40" s="147"/>
      <c r="H40" s="7">
        <v>0.006</v>
      </c>
      <c r="I40" s="8">
        <f t="shared" si="1"/>
        <v>7.0200000000000005</v>
      </c>
    </row>
    <row r="41" spans="1:10" s="32" customFormat="1" ht="15" customHeight="1">
      <c r="A41" s="161" t="s">
        <v>35</v>
      </c>
      <c r="B41" s="162"/>
      <c r="C41" s="162"/>
      <c r="D41" s="162"/>
      <c r="E41" s="162"/>
      <c r="F41" s="162"/>
      <c r="G41" s="163"/>
      <c r="H41" s="31">
        <f>SUM(H33:H40)</f>
        <v>0.3680000000000001</v>
      </c>
      <c r="I41" s="75">
        <f>I33+I34+I35+I36+I37+I38+I39+I40</f>
        <v>430.56</v>
      </c>
      <c r="J41" s="9"/>
    </row>
    <row r="42" spans="1:9" ht="15" customHeight="1">
      <c r="A42" s="164" t="s">
        <v>36</v>
      </c>
      <c r="B42" s="164"/>
      <c r="C42" s="164"/>
      <c r="D42" s="164"/>
      <c r="E42" s="164"/>
      <c r="F42" s="164"/>
      <c r="G42" s="164"/>
      <c r="H42" s="164"/>
      <c r="I42" s="164"/>
    </row>
    <row r="43" spans="1:9" ht="33.75" customHeight="1">
      <c r="A43" s="6" t="s">
        <v>37</v>
      </c>
      <c r="B43" s="142" t="s">
        <v>38</v>
      </c>
      <c r="C43" s="143"/>
      <c r="D43" s="143"/>
      <c r="E43" s="143"/>
      <c r="F43" s="143"/>
      <c r="G43" s="144"/>
      <c r="H43" s="6" t="s">
        <v>29</v>
      </c>
      <c r="I43" s="6" t="s">
        <v>30</v>
      </c>
    </row>
    <row r="44" spans="1:9" ht="15" customHeight="1">
      <c r="A44" s="74">
        <v>1</v>
      </c>
      <c r="B44" s="145" t="s">
        <v>39</v>
      </c>
      <c r="C44" s="146"/>
      <c r="D44" s="146"/>
      <c r="E44" s="146"/>
      <c r="F44" s="146"/>
      <c r="G44" s="147"/>
      <c r="H44" s="7">
        <v>0.1111</v>
      </c>
      <c r="I44" s="8">
        <f>$I$30*H44</f>
        <v>129.987</v>
      </c>
    </row>
    <row r="45" spans="1:9" ht="15" customHeight="1">
      <c r="A45" s="74">
        <v>2</v>
      </c>
      <c r="B45" s="145" t="s">
        <v>40</v>
      </c>
      <c r="C45" s="146"/>
      <c r="D45" s="146"/>
      <c r="E45" s="146"/>
      <c r="F45" s="146"/>
      <c r="G45" s="147"/>
      <c r="H45" s="7">
        <v>0.02047</v>
      </c>
      <c r="I45" s="8">
        <f aca="true" t="shared" si="2" ref="I45:I51">$I$30*H45</f>
        <v>23.9499</v>
      </c>
    </row>
    <row r="46" spans="1:9" ht="15" customHeight="1">
      <c r="A46" s="74">
        <v>3</v>
      </c>
      <c r="B46" s="145" t="s">
        <v>41</v>
      </c>
      <c r="C46" s="146"/>
      <c r="D46" s="146"/>
      <c r="E46" s="146"/>
      <c r="F46" s="146"/>
      <c r="G46" s="147"/>
      <c r="H46" s="7">
        <v>0.012123</v>
      </c>
      <c r="I46" s="8">
        <f t="shared" si="2"/>
        <v>14.183910000000001</v>
      </c>
    </row>
    <row r="47" spans="1:9" ht="15" customHeight="1">
      <c r="A47" s="74">
        <v>4</v>
      </c>
      <c r="B47" s="145" t="s">
        <v>42</v>
      </c>
      <c r="C47" s="146"/>
      <c r="D47" s="146"/>
      <c r="E47" s="146"/>
      <c r="F47" s="146"/>
      <c r="G47" s="147"/>
      <c r="H47" s="7">
        <v>0.011436</v>
      </c>
      <c r="I47" s="8">
        <f t="shared" si="2"/>
        <v>13.38012</v>
      </c>
    </row>
    <row r="48" spans="1:9" ht="15" customHeight="1">
      <c r="A48" s="74">
        <v>5</v>
      </c>
      <c r="B48" s="145" t="s">
        <v>43</v>
      </c>
      <c r="C48" s="146"/>
      <c r="D48" s="146"/>
      <c r="E48" s="146"/>
      <c r="F48" s="146"/>
      <c r="G48" s="147"/>
      <c r="H48" s="7">
        <v>0.000174</v>
      </c>
      <c r="I48" s="8">
        <f t="shared" si="2"/>
        <v>0.20358</v>
      </c>
    </row>
    <row r="49" spans="1:9" ht="15" customHeight="1">
      <c r="A49" s="74">
        <v>6</v>
      </c>
      <c r="B49" s="145" t="s">
        <v>44</v>
      </c>
      <c r="C49" s="146"/>
      <c r="D49" s="146"/>
      <c r="E49" s="146"/>
      <c r="F49" s="146"/>
      <c r="G49" s="147"/>
      <c r="H49" s="7">
        <v>0.000442</v>
      </c>
      <c r="I49" s="8">
        <f t="shared" si="2"/>
        <v>0.51714</v>
      </c>
    </row>
    <row r="50" spans="1:9" ht="15" customHeight="1">
      <c r="A50" s="74">
        <v>7</v>
      </c>
      <c r="B50" s="145" t="s">
        <v>45</v>
      </c>
      <c r="C50" s="146"/>
      <c r="D50" s="146"/>
      <c r="E50" s="146"/>
      <c r="F50" s="146"/>
      <c r="G50" s="147"/>
      <c r="H50" s="7">
        <v>0.000185</v>
      </c>
      <c r="I50" s="8">
        <f t="shared" si="2"/>
        <v>0.21645</v>
      </c>
    </row>
    <row r="51" spans="1:9" ht="15" customHeight="1">
      <c r="A51" s="74">
        <v>8</v>
      </c>
      <c r="B51" s="145" t="s">
        <v>46</v>
      </c>
      <c r="C51" s="146"/>
      <c r="D51" s="146"/>
      <c r="E51" s="146"/>
      <c r="F51" s="146"/>
      <c r="G51" s="147"/>
      <c r="H51" s="7">
        <v>0.09079</v>
      </c>
      <c r="I51" s="8">
        <f t="shared" si="2"/>
        <v>106.2243</v>
      </c>
    </row>
    <row r="52" spans="1:10" s="32" customFormat="1" ht="15" customHeight="1">
      <c r="A52" s="161" t="s">
        <v>47</v>
      </c>
      <c r="B52" s="162"/>
      <c r="C52" s="162"/>
      <c r="D52" s="162"/>
      <c r="E52" s="162"/>
      <c r="F52" s="162"/>
      <c r="G52" s="163"/>
      <c r="H52" s="31">
        <f>SUM(H44:H51)</f>
        <v>0.24672</v>
      </c>
      <c r="I52" s="75">
        <f>I44+I45+I46+I47+I48+I49+I50+I51</f>
        <v>288.6624</v>
      </c>
      <c r="J52" s="9"/>
    </row>
    <row r="53" spans="1:9" ht="11.25" customHeight="1">
      <c r="A53" s="33" t="s">
        <v>48</v>
      </c>
      <c r="B53" s="165" t="s">
        <v>49</v>
      </c>
      <c r="C53" s="165"/>
      <c r="D53" s="165"/>
      <c r="E53" s="165"/>
      <c r="F53" s="165"/>
      <c r="G53" s="165"/>
      <c r="H53" s="165"/>
      <c r="I53" s="165"/>
    </row>
    <row r="54" spans="1:9" ht="15" customHeight="1">
      <c r="A54" s="33" t="s">
        <v>50</v>
      </c>
      <c r="B54" s="166" t="s">
        <v>51</v>
      </c>
      <c r="C54" s="166"/>
      <c r="D54" s="166"/>
      <c r="E54" s="166"/>
      <c r="F54" s="166"/>
      <c r="G54" s="166"/>
      <c r="H54" s="166"/>
      <c r="I54" s="166"/>
    </row>
    <row r="55" spans="1:9" ht="33.75" customHeight="1">
      <c r="A55" s="6" t="s">
        <v>52</v>
      </c>
      <c r="B55" s="142" t="s">
        <v>53</v>
      </c>
      <c r="C55" s="143"/>
      <c r="D55" s="143"/>
      <c r="E55" s="143"/>
      <c r="F55" s="143"/>
      <c r="G55" s="144"/>
      <c r="H55" s="6" t="s">
        <v>29</v>
      </c>
      <c r="I55" s="6" t="s">
        <v>30</v>
      </c>
    </row>
    <row r="56" spans="1:9" ht="15" customHeight="1">
      <c r="A56" s="74">
        <v>1</v>
      </c>
      <c r="B56" s="145" t="s">
        <v>54</v>
      </c>
      <c r="C56" s="146"/>
      <c r="D56" s="146"/>
      <c r="E56" s="146"/>
      <c r="F56" s="146"/>
      <c r="G56" s="147"/>
      <c r="H56" s="7">
        <v>0.023627</v>
      </c>
      <c r="I56" s="8">
        <f>$I$30*H56</f>
        <v>27.64359</v>
      </c>
    </row>
    <row r="57" spans="1:9" ht="15" customHeight="1">
      <c r="A57" s="74">
        <v>2</v>
      </c>
      <c r="B57" s="145" t="s">
        <v>55</v>
      </c>
      <c r="C57" s="146"/>
      <c r="D57" s="146"/>
      <c r="E57" s="146"/>
      <c r="F57" s="146"/>
      <c r="G57" s="147"/>
      <c r="H57" s="7">
        <v>0.001717</v>
      </c>
      <c r="I57" s="8">
        <f>$I$30*H57</f>
        <v>2.00889</v>
      </c>
    </row>
    <row r="58" spans="1:9" ht="15" customHeight="1">
      <c r="A58" s="74">
        <v>3</v>
      </c>
      <c r="B58" s="145" t="s">
        <v>56</v>
      </c>
      <c r="C58" s="146"/>
      <c r="D58" s="146"/>
      <c r="E58" s="146"/>
      <c r="F58" s="146"/>
      <c r="G58" s="147"/>
      <c r="H58" s="7">
        <v>0.011813</v>
      </c>
      <c r="I58" s="8">
        <f>$I$30*H58</f>
        <v>13.82121</v>
      </c>
    </row>
    <row r="59" spans="1:10" s="32" customFormat="1" ht="15" customHeight="1">
      <c r="A59" s="161" t="s">
        <v>57</v>
      </c>
      <c r="B59" s="162"/>
      <c r="C59" s="162"/>
      <c r="D59" s="162"/>
      <c r="E59" s="162"/>
      <c r="F59" s="162"/>
      <c r="G59" s="163"/>
      <c r="H59" s="31">
        <f>SUM(H56:H58)</f>
        <v>0.037156999999999996</v>
      </c>
      <c r="I59" s="75">
        <f>I56+I57+I58</f>
        <v>43.473690000000005</v>
      </c>
      <c r="J59" s="9"/>
    </row>
    <row r="60" ht="4.5" customHeight="1"/>
    <row r="61" spans="1:9" ht="33.75">
      <c r="A61" s="6" t="s">
        <v>58</v>
      </c>
      <c r="B61" s="142" t="s">
        <v>59</v>
      </c>
      <c r="C61" s="143"/>
      <c r="D61" s="143"/>
      <c r="E61" s="143"/>
      <c r="F61" s="143"/>
      <c r="G61" s="144"/>
      <c r="H61" s="6" t="s">
        <v>29</v>
      </c>
      <c r="I61" s="6" t="s">
        <v>30</v>
      </c>
    </row>
    <row r="62" spans="1:9" ht="15" customHeight="1">
      <c r="A62" s="74">
        <v>1</v>
      </c>
      <c r="B62" s="145" t="s">
        <v>60</v>
      </c>
      <c r="C62" s="146"/>
      <c r="D62" s="146"/>
      <c r="E62" s="146"/>
      <c r="F62" s="146"/>
      <c r="G62" s="147"/>
      <c r="H62" s="7">
        <f>(H41*H52)</f>
        <v>0.09079296000000002</v>
      </c>
      <c r="I62" s="8">
        <f>$I$30*H62</f>
        <v>106.22776320000003</v>
      </c>
    </row>
    <row r="63" spans="1:11" s="32" customFormat="1" ht="15" customHeight="1">
      <c r="A63" s="161" t="s">
        <v>61</v>
      </c>
      <c r="B63" s="162"/>
      <c r="C63" s="162"/>
      <c r="D63" s="162"/>
      <c r="E63" s="162"/>
      <c r="F63" s="162"/>
      <c r="G63" s="163"/>
      <c r="H63" s="31">
        <f>SUM(H62:H62)</f>
        <v>0.09079296000000002</v>
      </c>
      <c r="I63" s="75">
        <f>I62</f>
        <v>106.22776320000003</v>
      </c>
      <c r="J63" s="9"/>
      <c r="K63" s="34"/>
    </row>
    <row r="64" ht="4.5" customHeight="1">
      <c r="J64" s="10"/>
    </row>
    <row r="65" spans="1:10" s="32" customFormat="1" ht="11.25">
      <c r="A65" s="168" t="s">
        <v>62</v>
      </c>
      <c r="B65" s="168"/>
      <c r="C65" s="168"/>
      <c r="D65" s="168"/>
      <c r="E65" s="168"/>
      <c r="F65" s="168"/>
      <c r="G65" s="168"/>
      <c r="H65" s="35">
        <f>H41+H52+H59+H63</f>
        <v>0.7426699600000002</v>
      </c>
      <c r="I65" s="36">
        <f>I41+I52+I59+I63</f>
        <v>868.9238532</v>
      </c>
      <c r="J65" s="9"/>
    </row>
    <row r="66" ht="4.5" customHeight="1"/>
    <row r="67" spans="1:9" ht="33.75">
      <c r="A67" s="6" t="s">
        <v>63</v>
      </c>
      <c r="B67" s="142" t="s">
        <v>64</v>
      </c>
      <c r="C67" s="143"/>
      <c r="D67" s="143"/>
      <c r="E67" s="143"/>
      <c r="F67" s="143"/>
      <c r="G67" s="144"/>
      <c r="H67" s="6" t="s">
        <v>29</v>
      </c>
      <c r="I67" s="6" t="s">
        <v>30</v>
      </c>
    </row>
    <row r="68" spans="1:9" ht="15" customHeight="1">
      <c r="A68" s="80">
        <v>1</v>
      </c>
      <c r="B68" s="145" t="s">
        <v>181</v>
      </c>
      <c r="C68" s="146"/>
      <c r="D68" s="146"/>
      <c r="E68" s="146"/>
      <c r="F68" s="146"/>
      <c r="G68" s="147"/>
      <c r="H68" s="7">
        <f>I68/$I$30</f>
        <v>0.1558974358974359</v>
      </c>
      <c r="I68" s="8">
        <f>I79</f>
        <v>182.4</v>
      </c>
    </row>
    <row r="69" spans="1:9" ht="15" customHeight="1">
      <c r="A69" s="80">
        <v>2</v>
      </c>
      <c r="B69" s="145" t="s">
        <v>182</v>
      </c>
      <c r="C69" s="146"/>
      <c r="D69" s="146"/>
      <c r="E69" s="146"/>
      <c r="F69" s="146"/>
      <c r="G69" s="147"/>
      <c r="H69" s="7">
        <f>I69/$I$30</f>
        <v>0.1223076923076923</v>
      </c>
      <c r="I69" s="8">
        <f>I75</f>
        <v>143.1</v>
      </c>
    </row>
    <row r="70" spans="1:9" ht="15" customHeight="1">
      <c r="A70" s="74">
        <v>3</v>
      </c>
      <c r="B70" s="145" t="s">
        <v>67</v>
      </c>
      <c r="C70" s="146"/>
      <c r="D70" s="146"/>
      <c r="E70" s="146"/>
      <c r="F70" s="146"/>
      <c r="G70" s="147"/>
      <c r="H70" s="7">
        <f>I70/$I$30</f>
        <v>0</v>
      </c>
      <c r="I70" s="8">
        <v>0</v>
      </c>
    </row>
    <row r="71" spans="1:10" ht="15" customHeight="1">
      <c r="A71" s="161" t="s">
        <v>68</v>
      </c>
      <c r="B71" s="162"/>
      <c r="C71" s="162"/>
      <c r="D71" s="162"/>
      <c r="E71" s="162"/>
      <c r="F71" s="162"/>
      <c r="G71" s="163"/>
      <c r="H71" s="31">
        <f>H68+H69+H70</f>
        <v>0.2782051282051282</v>
      </c>
      <c r="I71" s="75">
        <f>I68+I69+I70</f>
        <v>325.5</v>
      </c>
      <c r="J71" s="9"/>
    </row>
    <row r="72" spans="1:9" ht="4.5" customHeight="1">
      <c r="A72" s="2"/>
      <c r="B72" s="2"/>
      <c r="C72" s="2"/>
      <c r="D72" s="2"/>
      <c r="E72" s="2"/>
      <c r="F72" s="2"/>
      <c r="G72" s="2"/>
      <c r="H72" s="37"/>
      <c r="I72" s="38"/>
    </row>
    <row r="73" spans="1:9" ht="15" customHeight="1">
      <c r="A73" s="141" t="s">
        <v>69</v>
      </c>
      <c r="B73" s="141"/>
      <c r="C73" s="141"/>
      <c r="D73" s="141"/>
      <c r="E73" s="141"/>
      <c r="F73" s="141"/>
      <c r="G73" s="141"/>
      <c r="H73" s="141"/>
      <c r="I73" s="141"/>
    </row>
    <row r="74" spans="1:9" ht="24" customHeight="1">
      <c r="A74" s="138" t="s">
        <v>70</v>
      </c>
      <c r="B74" s="138"/>
      <c r="C74" s="74" t="s">
        <v>71</v>
      </c>
      <c r="D74" s="74" t="s">
        <v>72</v>
      </c>
      <c r="E74" s="74" t="s">
        <v>73</v>
      </c>
      <c r="F74" s="74" t="s">
        <v>74</v>
      </c>
      <c r="G74" s="74" t="s">
        <v>75</v>
      </c>
      <c r="H74" s="7" t="s">
        <v>76</v>
      </c>
      <c r="I74" s="8" t="s">
        <v>77</v>
      </c>
    </row>
    <row r="75" spans="1:9" ht="15" customHeight="1">
      <c r="A75" s="138">
        <f>I12</f>
        <v>4.05</v>
      </c>
      <c r="B75" s="138"/>
      <c r="C75" s="74">
        <f>I13</f>
        <v>22</v>
      </c>
      <c r="D75" s="74">
        <f>I14</f>
        <v>2</v>
      </c>
      <c r="E75" s="78">
        <f>A75*C75*D75</f>
        <v>178.2</v>
      </c>
      <c r="F75" s="8">
        <f>I24</f>
        <v>1170</v>
      </c>
      <c r="G75" s="11">
        <f>I15</f>
        <v>0.03</v>
      </c>
      <c r="H75" s="78">
        <f>F75*G75</f>
        <v>35.1</v>
      </c>
      <c r="I75" s="8">
        <f>E75-H75</f>
        <v>143.1</v>
      </c>
    </row>
    <row r="76" spans="1:9" ht="4.5" customHeight="1">
      <c r="A76" s="79"/>
      <c r="B76" s="79"/>
      <c r="C76" s="79"/>
      <c r="D76" s="79"/>
      <c r="E76" s="39"/>
      <c r="F76" s="39"/>
      <c r="G76" s="40"/>
      <c r="H76" s="39"/>
      <c r="I76" s="41"/>
    </row>
    <row r="77" spans="1:9" ht="15" customHeight="1">
      <c r="A77" s="141" t="s">
        <v>78</v>
      </c>
      <c r="B77" s="141"/>
      <c r="C77" s="141"/>
      <c r="D77" s="141"/>
      <c r="E77" s="141"/>
      <c r="F77" s="141"/>
      <c r="G77" s="141"/>
      <c r="H77" s="141"/>
      <c r="I77" s="141"/>
    </row>
    <row r="78" spans="1:9" ht="23.25" customHeight="1">
      <c r="A78" s="138" t="s">
        <v>79</v>
      </c>
      <c r="B78" s="138"/>
      <c r="C78" s="74" t="s">
        <v>80</v>
      </c>
      <c r="D78" s="74" t="s">
        <v>81</v>
      </c>
      <c r="E78" s="74" t="s">
        <v>73</v>
      </c>
      <c r="F78" s="74" t="s">
        <v>74</v>
      </c>
      <c r="G78" s="74" t="s">
        <v>75</v>
      </c>
      <c r="H78" s="7" t="str">
        <f>H74</f>
        <v>Valor desconto</v>
      </c>
      <c r="I78" s="8" t="s">
        <v>77</v>
      </c>
    </row>
    <row r="79" spans="1:9" ht="15" customHeight="1">
      <c r="A79" s="167">
        <f>I16</f>
        <v>228</v>
      </c>
      <c r="B79" s="167"/>
      <c r="C79" s="12">
        <f>I17</f>
        <v>1</v>
      </c>
      <c r="D79" s="74">
        <f>I18</f>
        <v>1</v>
      </c>
      <c r="E79" s="78">
        <f>A79*C79*D79</f>
        <v>228</v>
      </c>
      <c r="F79" s="78">
        <f>E79</f>
        <v>228</v>
      </c>
      <c r="G79" s="73">
        <v>0.2</v>
      </c>
      <c r="H79" s="78">
        <f>F79*G79</f>
        <v>45.6</v>
      </c>
      <c r="I79" s="8">
        <f>E79-H79</f>
        <v>182.4</v>
      </c>
    </row>
    <row r="80" ht="4.5" customHeight="1"/>
    <row r="81" spans="1:12" ht="11.25">
      <c r="A81" s="177" t="s">
        <v>82</v>
      </c>
      <c r="B81" s="177"/>
      <c r="C81" s="177"/>
      <c r="D81" s="177"/>
      <c r="E81" s="177"/>
      <c r="F81" s="177"/>
      <c r="G81" s="177"/>
      <c r="H81" s="42">
        <f>H30+H65+H71</f>
        <v>2.0208750882051283</v>
      </c>
      <c r="I81" s="43">
        <f>I30+I65+I71</f>
        <v>2364.4238532</v>
      </c>
      <c r="J81" s="9"/>
      <c r="L81" s="9"/>
    </row>
    <row r="82" spans="1:12" s="14" customFormat="1" ht="4.5" customHeight="1">
      <c r="A82" s="44"/>
      <c r="B82" s="44"/>
      <c r="C82" s="44"/>
      <c r="D82" s="44"/>
      <c r="E82" s="44"/>
      <c r="F82" s="44"/>
      <c r="G82" s="44"/>
      <c r="H82" s="45"/>
      <c r="I82" s="46"/>
      <c r="J82" s="13"/>
      <c r="L82" s="13"/>
    </row>
    <row r="83" spans="1:9" ht="11.25">
      <c r="A83" s="140" t="s">
        <v>83</v>
      </c>
      <c r="B83" s="140"/>
      <c r="C83" s="140"/>
      <c r="D83" s="140"/>
      <c r="E83" s="140"/>
      <c r="F83" s="140"/>
      <c r="G83" s="140"/>
      <c r="H83" s="140"/>
      <c r="I83" s="140"/>
    </row>
    <row r="84" spans="1:9" ht="33.75">
      <c r="A84" s="6" t="s">
        <v>27</v>
      </c>
      <c r="B84" s="142" t="s">
        <v>84</v>
      </c>
      <c r="C84" s="143"/>
      <c r="D84" s="143"/>
      <c r="E84" s="143"/>
      <c r="F84" s="143"/>
      <c r="G84" s="144"/>
      <c r="H84" s="6" t="s">
        <v>29</v>
      </c>
      <c r="I84" s="6" t="s">
        <v>30</v>
      </c>
    </row>
    <row r="85" spans="1:9" ht="15" customHeight="1">
      <c r="A85" s="74">
        <v>1</v>
      </c>
      <c r="B85" s="145" t="s">
        <v>85</v>
      </c>
      <c r="C85" s="146"/>
      <c r="D85" s="146"/>
      <c r="E85" s="146"/>
      <c r="F85" s="146"/>
      <c r="G85" s="147"/>
      <c r="H85" s="7">
        <f aca="true" t="shared" si="3" ref="H85:H90">I85/$I$96</f>
        <v>0</v>
      </c>
      <c r="I85" s="8">
        <v>0</v>
      </c>
    </row>
    <row r="86" spans="1:9" ht="15" customHeight="1">
      <c r="A86" s="74">
        <v>2</v>
      </c>
      <c r="B86" s="181" t="s">
        <v>165</v>
      </c>
      <c r="C86" s="182"/>
      <c r="D86" s="182"/>
      <c r="E86" s="182"/>
      <c r="F86" s="182"/>
      <c r="G86" s="183"/>
      <c r="H86" s="7">
        <f t="shared" si="3"/>
        <v>0</v>
      </c>
      <c r="I86" s="8">
        <f>IF(F94=10%,G94,0)</f>
        <v>0</v>
      </c>
    </row>
    <row r="87" spans="1:9" ht="15" customHeight="1">
      <c r="A87" s="74">
        <v>3</v>
      </c>
      <c r="B87" s="145" t="s">
        <v>86</v>
      </c>
      <c r="C87" s="146"/>
      <c r="D87" s="146"/>
      <c r="E87" s="146"/>
      <c r="F87" s="146"/>
      <c r="G87" s="147"/>
      <c r="H87" s="7">
        <f t="shared" si="3"/>
        <v>0</v>
      </c>
      <c r="I87" s="8">
        <v>0</v>
      </c>
    </row>
    <row r="88" spans="1:9" ht="15" customHeight="1">
      <c r="A88" s="74">
        <v>4</v>
      </c>
      <c r="B88" s="169" t="s">
        <v>166</v>
      </c>
      <c r="C88" s="170"/>
      <c r="D88" s="170"/>
      <c r="E88" s="170"/>
      <c r="F88" s="170"/>
      <c r="G88" s="171"/>
      <c r="H88" s="7">
        <f>I88/$I$96</f>
        <v>0</v>
      </c>
      <c r="I88" s="8">
        <v>0</v>
      </c>
    </row>
    <row r="89" spans="1:9" ht="15" customHeight="1">
      <c r="A89" s="74">
        <v>5</v>
      </c>
      <c r="B89" s="145" t="s">
        <v>87</v>
      </c>
      <c r="C89" s="146"/>
      <c r="D89" s="146"/>
      <c r="E89" s="146"/>
      <c r="F89" s="146"/>
      <c r="G89" s="147"/>
      <c r="H89" s="7">
        <f t="shared" si="3"/>
        <v>0</v>
      </c>
      <c r="I89" s="8">
        <v>0</v>
      </c>
    </row>
    <row r="90" spans="1:9" ht="15" customHeight="1">
      <c r="A90" s="74">
        <v>6</v>
      </c>
      <c r="B90" s="145" t="s">
        <v>88</v>
      </c>
      <c r="C90" s="146"/>
      <c r="D90" s="146"/>
      <c r="E90" s="146"/>
      <c r="F90" s="146"/>
      <c r="G90" s="147"/>
      <c r="H90" s="7">
        <f t="shared" si="3"/>
        <v>0</v>
      </c>
      <c r="I90" s="8">
        <v>0</v>
      </c>
    </row>
    <row r="91" spans="1:10" ht="15" customHeight="1">
      <c r="A91" s="161" t="s">
        <v>89</v>
      </c>
      <c r="B91" s="162"/>
      <c r="C91" s="162"/>
      <c r="D91" s="162"/>
      <c r="E91" s="162"/>
      <c r="F91" s="162"/>
      <c r="G91" s="163"/>
      <c r="H91" s="31">
        <f>H85+H86+H87+H88+H89+H90</f>
        <v>0</v>
      </c>
      <c r="I91" s="47">
        <f>I85+I86+I87+I88+I89+I90</f>
        <v>0</v>
      </c>
      <c r="J91" s="9"/>
    </row>
    <row r="92" spans="1:9" ht="30" customHeight="1">
      <c r="A92" s="64"/>
      <c r="B92" s="175" t="s">
        <v>168</v>
      </c>
      <c r="C92" s="175"/>
      <c r="D92" s="175"/>
      <c r="E92" s="175"/>
      <c r="F92" s="175"/>
      <c r="G92" s="175"/>
      <c r="H92" s="175"/>
      <c r="I92" s="175"/>
    </row>
    <row r="93" spans="1:9" ht="3" customHeight="1">
      <c r="A93" s="64"/>
      <c r="B93" s="176"/>
      <c r="C93" s="176"/>
      <c r="D93" s="176"/>
      <c r="E93" s="176"/>
      <c r="F93" s="176"/>
      <c r="G93" s="176"/>
      <c r="H93" s="176"/>
      <c r="I93" s="176"/>
    </row>
    <row r="94" spans="1:9" ht="50.25" customHeight="1">
      <c r="A94" s="185" t="s">
        <v>167</v>
      </c>
      <c r="B94" s="186"/>
      <c r="C94" s="186"/>
      <c r="D94" s="186"/>
      <c r="E94" s="187"/>
      <c r="F94" s="15">
        <v>0.2</v>
      </c>
      <c r="G94" s="16">
        <f>I96*F94</f>
        <v>444.26477064000005</v>
      </c>
      <c r="H94" s="30" t="s">
        <v>90</v>
      </c>
      <c r="I94" s="77">
        <f>I69</f>
        <v>143.1</v>
      </c>
    </row>
    <row r="95" spans="1:9" ht="33.75">
      <c r="A95" s="188" t="s">
        <v>91</v>
      </c>
      <c r="B95" s="188"/>
      <c r="C95" s="76" t="s">
        <v>92</v>
      </c>
      <c r="D95" s="76" t="s">
        <v>93</v>
      </c>
      <c r="E95" s="76" t="s">
        <v>94</v>
      </c>
      <c r="F95" s="76" t="s">
        <v>95</v>
      </c>
      <c r="G95" s="76" t="s">
        <v>176</v>
      </c>
      <c r="H95" s="30" t="s">
        <v>97</v>
      </c>
      <c r="I95" s="50" t="s">
        <v>98</v>
      </c>
    </row>
    <row r="96" spans="1:10" ht="16.5" customHeight="1">
      <c r="A96" s="189">
        <f>I30</f>
        <v>1170</v>
      </c>
      <c r="B96" s="189"/>
      <c r="C96" s="77">
        <f>I41</f>
        <v>430.56</v>
      </c>
      <c r="D96" s="77">
        <f>I52</f>
        <v>288.6624</v>
      </c>
      <c r="E96" s="77">
        <f>I59</f>
        <v>43.473690000000005</v>
      </c>
      <c r="F96" s="77">
        <f>I63</f>
        <v>106.22776320000003</v>
      </c>
      <c r="G96" s="77">
        <f>I71</f>
        <v>325.5</v>
      </c>
      <c r="H96" s="77">
        <f>A96+C96+D96+E96+F96+G96</f>
        <v>2364.4238532</v>
      </c>
      <c r="I96" s="77">
        <f>H96-I94</f>
        <v>2221.3238532</v>
      </c>
      <c r="J96" s="9"/>
    </row>
    <row r="97" spans="1:9" ht="4.5" customHeight="1">
      <c r="A97" s="33"/>
      <c r="B97" s="166"/>
      <c r="C97" s="166"/>
      <c r="D97" s="166"/>
      <c r="E97" s="166"/>
      <c r="F97" s="166"/>
      <c r="G97" s="166"/>
      <c r="H97" s="166"/>
      <c r="I97" s="166"/>
    </row>
    <row r="98" spans="1:9" ht="33.75">
      <c r="A98" s="6" t="s">
        <v>33</v>
      </c>
      <c r="B98" s="142" t="s">
        <v>99</v>
      </c>
      <c r="C98" s="143"/>
      <c r="D98" s="143"/>
      <c r="E98" s="143"/>
      <c r="F98" s="143"/>
      <c r="G98" s="144"/>
      <c r="H98" s="6" t="s">
        <v>29</v>
      </c>
      <c r="I98" s="6" t="s">
        <v>30</v>
      </c>
    </row>
    <row r="99" spans="1:9" ht="15" customHeight="1">
      <c r="A99" s="74">
        <v>1</v>
      </c>
      <c r="B99" s="145" t="s">
        <v>100</v>
      </c>
      <c r="C99" s="146"/>
      <c r="D99" s="146"/>
      <c r="E99" s="146"/>
      <c r="F99" s="146"/>
      <c r="G99" s="147"/>
      <c r="H99" s="7">
        <f>I99/$I$96</f>
        <v>0</v>
      </c>
      <c r="I99" s="8">
        <v>0</v>
      </c>
    </row>
    <row r="100" spans="1:9" ht="15" customHeight="1">
      <c r="A100" s="74">
        <v>2</v>
      </c>
      <c r="B100" s="145" t="s">
        <v>101</v>
      </c>
      <c r="C100" s="146"/>
      <c r="D100" s="146"/>
      <c r="E100" s="146"/>
      <c r="F100" s="146"/>
      <c r="G100" s="147"/>
      <c r="H100" s="7">
        <f>I100/$I$96</f>
        <v>0</v>
      </c>
      <c r="I100" s="8">
        <v>0</v>
      </c>
    </row>
    <row r="101" spans="1:9" ht="15" customHeight="1">
      <c r="A101" s="161" t="s">
        <v>102</v>
      </c>
      <c r="B101" s="162"/>
      <c r="C101" s="162"/>
      <c r="D101" s="162"/>
      <c r="E101" s="162"/>
      <c r="F101" s="162"/>
      <c r="G101" s="163"/>
      <c r="H101" s="31">
        <f>H99+H100</f>
        <v>0</v>
      </c>
      <c r="I101" s="75">
        <f>I99+I100</f>
        <v>0</v>
      </c>
    </row>
    <row r="102" ht="4.5" customHeight="1"/>
    <row r="103" spans="1:9" ht="33.75">
      <c r="A103" s="6" t="s">
        <v>37</v>
      </c>
      <c r="B103" s="142" t="s">
        <v>103</v>
      </c>
      <c r="C103" s="143"/>
      <c r="D103" s="143"/>
      <c r="E103" s="143"/>
      <c r="F103" s="143"/>
      <c r="G103" s="144"/>
      <c r="H103" s="6" t="s">
        <v>29</v>
      </c>
      <c r="I103" s="6" t="s">
        <v>30</v>
      </c>
    </row>
    <row r="104" spans="1:9" ht="15" customHeight="1">
      <c r="A104" s="74">
        <v>1</v>
      </c>
      <c r="B104" s="145" t="s">
        <v>103</v>
      </c>
      <c r="C104" s="146"/>
      <c r="D104" s="146"/>
      <c r="E104" s="146"/>
      <c r="F104" s="146"/>
      <c r="G104" s="147"/>
      <c r="H104" s="7">
        <f>I104/I96</f>
        <v>0</v>
      </c>
      <c r="I104" s="8">
        <v>0</v>
      </c>
    </row>
    <row r="105" spans="1:11" ht="15" customHeight="1">
      <c r="A105" s="161" t="s">
        <v>102</v>
      </c>
      <c r="B105" s="162"/>
      <c r="C105" s="162"/>
      <c r="D105" s="162"/>
      <c r="E105" s="162"/>
      <c r="F105" s="162"/>
      <c r="G105" s="163"/>
      <c r="H105" s="31">
        <f>H104</f>
        <v>0</v>
      </c>
      <c r="I105" s="75">
        <f>I104</f>
        <v>0</v>
      </c>
      <c r="J105" s="9"/>
      <c r="K105" s="9"/>
    </row>
    <row r="106" spans="1:9" ht="4.5" customHeight="1">
      <c r="A106" s="2"/>
      <c r="B106" s="2"/>
      <c r="C106" s="2"/>
      <c r="D106" s="2"/>
      <c r="E106" s="2"/>
      <c r="F106" s="2"/>
      <c r="G106" s="2"/>
      <c r="H106" s="37"/>
      <c r="I106" s="38"/>
    </row>
    <row r="107" spans="1:12" ht="39" customHeight="1">
      <c r="A107" s="184" t="s">
        <v>104</v>
      </c>
      <c r="B107" s="184"/>
      <c r="C107" s="184"/>
      <c r="D107" s="184"/>
      <c r="E107" s="184"/>
      <c r="F107" s="15">
        <v>0.18</v>
      </c>
      <c r="G107" s="16">
        <f>I109*F107</f>
        <v>399.838293576</v>
      </c>
      <c r="H107" s="30" t="s">
        <v>90</v>
      </c>
      <c r="I107" s="48">
        <f>I69</f>
        <v>143.1</v>
      </c>
      <c r="L107" s="1"/>
    </row>
    <row r="108" spans="1:12" ht="33.75">
      <c r="A108" s="188" t="s">
        <v>91</v>
      </c>
      <c r="B108" s="188"/>
      <c r="C108" s="76" t="s">
        <v>92</v>
      </c>
      <c r="D108" s="76" t="s">
        <v>93</v>
      </c>
      <c r="E108" s="76" t="s">
        <v>94</v>
      </c>
      <c r="F108" s="76" t="s">
        <v>95</v>
      </c>
      <c r="G108" s="76" t="s">
        <v>176</v>
      </c>
      <c r="H108" s="30" t="s">
        <v>97</v>
      </c>
      <c r="I108" s="50" t="s">
        <v>98</v>
      </c>
      <c r="L108" s="1"/>
    </row>
    <row r="109" spans="1:12" ht="16.5" customHeight="1">
      <c r="A109" s="189">
        <f>I30</f>
        <v>1170</v>
      </c>
      <c r="B109" s="189"/>
      <c r="C109" s="77">
        <f>I41</f>
        <v>430.56</v>
      </c>
      <c r="D109" s="77">
        <f>I52</f>
        <v>288.6624</v>
      </c>
      <c r="E109" s="77">
        <f>I59</f>
        <v>43.473690000000005</v>
      </c>
      <c r="F109" s="77">
        <f>I63</f>
        <v>106.22776320000003</v>
      </c>
      <c r="G109" s="77">
        <f>I71</f>
        <v>325.5</v>
      </c>
      <c r="H109" s="77">
        <f>A109+C109+D109+E109+F109+G109</f>
        <v>2364.4238532</v>
      </c>
      <c r="I109" s="77">
        <f>H109-I107</f>
        <v>2221.3238532</v>
      </c>
      <c r="J109" s="9"/>
      <c r="L109" s="1"/>
    </row>
    <row r="110" ht="4.5" customHeight="1"/>
    <row r="111" spans="1:9" ht="11.25">
      <c r="A111" s="177" t="s">
        <v>105</v>
      </c>
      <c r="B111" s="177"/>
      <c r="C111" s="177"/>
      <c r="D111" s="177"/>
      <c r="E111" s="177"/>
      <c r="F111" s="177"/>
      <c r="G111" s="177"/>
      <c r="H111" s="42">
        <f>H91+H101+H105</f>
        <v>0</v>
      </c>
      <c r="I111" s="43">
        <f>I91+I101+I105</f>
        <v>0</v>
      </c>
    </row>
    <row r="112" ht="4.5" customHeight="1"/>
    <row r="113" spans="1:9" ht="11.25">
      <c r="A113" s="140" t="s">
        <v>106</v>
      </c>
      <c r="B113" s="140"/>
      <c r="C113" s="140"/>
      <c r="D113" s="140"/>
      <c r="E113" s="140"/>
      <c r="F113" s="140"/>
      <c r="G113" s="140"/>
      <c r="H113" s="140"/>
      <c r="I113" s="140"/>
    </row>
    <row r="114" spans="1:9" ht="33.75">
      <c r="A114" s="6" t="s">
        <v>27</v>
      </c>
      <c r="B114" s="142" t="s">
        <v>159</v>
      </c>
      <c r="C114" s="143"/>
      <c r="D114" s="143"/>
      <c r="E114" s="143"/>
      <c r="F114" s="143"/>
      <c r="G114" s="144"/>
      <c r="H114" s="6" t="s">
        <v>29</v>
      </c>
      <c r="I114" s="6" t="s">
        <v>30</v>
      </c>
    </row>
    <row r="115" spans="1:9" ht="15" customHeight="1">
      <c r="A115" s="74">
        <v>1</v>
      </c>
      <c r="B115" s="145" t="s">
        <v>107</v>
      </c>
      <c r="C115" s="146"/>
      <c r="D115" s="146"/>
      <c r="E115" s="146"/>
      <c r="F115" s="146"/>
      <c r="G115" s="147"/>
      <c r="H115" s="7">
        <f>I115/$I$81</f>
        <v>0.019241982507288632</v>
      </c>
      <c r="I115" s="8">
        <f>($D$125/$E$126)*G125</f>
        <v>45.49620242309038</v>
      </c>
    </row>
    <row r="116" spans="1:9" ht="15" customHeight="1">
      <c r="A116" s="74">
        <v>2</v>
      </c>
      <c r="B116" s="145" t="s">
        <v>108</v>
      </c>
      <c r="C116" s="146"/>
      <c r="D116" s="146"/>
      <c r="E116" s="146"/>
      <c r="F116" s="146"/>
      <c r="G116" s="147"/>
      <c r="H116" s="7">
        <f>I116/$I$81</f>
        <v>0.08862973760932945</v>
      </c>
      <c r="I116" s="8">
        <f>($D$125/$E$126)*G126</f>
        <v>209.55826570635568</v>
      </c>
    </row>
    <row r="117" spans="1:9" ht="15" customHeight="1">
      <c r="A117" s="74">
        <v>3</v>
      </c>
      <c r="B117" s="145" t="s">
        <v>14</v>
      </c>
      <c r="C117" s="146"/>
      <c r="D117" s="146"/>
      <c r="E117" s="146"/>
      <c r="F117" s="146"/>
      <c r="G117" s="147"/>
      <c r="H117" s="7">
        <f>I117/$I$81</f>
        <v>0.05830903790087465</v>
      </c>
      <c r="I117" s="8">
        <f>($D$125/$E$126)*G127</f>
        <v>137.86728006997086</v>
      </c>
    </row>
    <row r="118" spans="1:9" ht="15" customHeight="1">
      <c r="A118" s="74">
        <v>4</v>
      </c>
      <c r="B118" s="145" t="s">
        <v>109</v>
      </c>
      <c r="C118" s="146"/>
      <c r="D118" s="146"/>
      <c r="E118" s="146"/>
      <c r="F118" s="146"/>
      <c r="G118" s="147"/>
      <c r="H118" s="7">
        <f>I118/$I$81</f>
        <v>0</v>
      </c>
      <c r="I118" s="8">
        <v>0</v>
      </c>
    </row>
    <row r="119" spans="1:9" ht="15" customHeight="1">
      <c r="A119" s="74">
        <v>5</v>
      </c>
      <c r="B119" s="145" t="s">
        <v>88</v>
      </c>
      <c r="C119" s="146"/>
      <c r="D119" s="146"/>
      <c r="E119" s="146"/>
      <c r="F119" s="146"/>
      <c r="G119" s="147"/>
      <c r="H119" s="7">
        <f>I119/$I$81</f>
        <v>0</v>
      </c>
      <c r="I119" s="8">
        <v>0</v>
      </c>
    </row>
    <row r="120" spans="1:9" ht="15" customHeight="1">
      <c r="A120" s="161" t="s">
        <v>110</v>
      </c>
      <c r="B120" s="162"/>
      <c r="C120" s="162"/>
      <c r="D120" s="162"/>
      <c r="E120" s="162"/>
      <c r="F120" s="162"/>
      <c r="G120" s="163"/>
      <c r="H120" s="31">
        <f>H115+H116+H117+H118+H119</f>
        <v>0.1661807580174927</v>
      </c>
      <c r="I120" s="75">
        <f>I115+I116+I117+I118+I119</f>
        <v>392.9217481994169</v>
      </c>
    </row>
    <row r="121" spans="1:9" ht="11.25" customHeight="1">
      <c r="A121" s="33" t="s">
        <v>111</v>
      </c>
      <c r="B121" s="165" t="s">
        <v>112</v>
      </c>
      <c r="C121" s="165"/>
      <c r="D121" s="165"/>
      <c r="E121" s="165"/>
      <c r="F121" s="165"/>
      <c r="G121" s="165"/>
      <c r="H121" s="165"/>
      <c r="I121" s="165"/>
    </row>
    <row r="122" spans="1:9" ht="24.75" customHeight="1">
      <c r="A122" s="33" t="s">
        <v>113</v>
      </c>
      <c r="B122" s="193" t="s">
        <v>114</v>
      </c>
      <c r="C122" s="193"/>
      <c r="D122" s="193"/>
      <c r="E122" s="193"/>
      <c r="F122" s="193"/>
      <c r="G122" s="193"/>
      <c r="H122" s="193"/>
      <c r="I122" s="193"/>
    </row>
    <row r="123" spans="1:9" ht="13.5" customHeight="1">
      <c r="A123" s="194" t="s">
        <v>115</v>
      </c>
      <c r="B123" s="194"/>
      <c r="C123" s="194"/>
      <c r="D123" s="194"/>
      <c r="E123" s="194"/>
      <c r="F123" s="194"/>
      <c r="G123" s="194"/>
      <c r="H123" s="194"/>
      <c r="I123" s="194"/>
    </row>
    <row r="124" spans="1:9" ht="13.5" customHeight="1">
      <c r="A124" s="195" t="s">
        <v>116</v>
      </c>
      <c r="B124" s="195"/>
      <c r="C124" s="74" t="s">
        <v>117</v>
      </c>
      <c r="D124" s="138" t="s">
        <v>118</v>
      </c>
      <c r="E124" s="139"/>
      <c r="F124" s="74" t="s">
        <v>119</v>
      </c>
      <c r="G124" s="74" t="s">
        <v>120</v>
      </c>
      <c r="H124" s="138" t="s">
        <v>121</v>
      </c>
      <c r="I124" s="138"/>
    </row>
    <row r="125" spans="1:10" ht="13.5" customHeight="1">
      <c r="A125" s="196">
        <f>I81</f>
        <v>2364.4238532</v>
      </c>
      <c r="B125" s="197"/>
      <c r="C125" s="8">
        <f>I111</f>
        <v>0</v>
      </c>
      <c r="D125" s="198">
        <f>A125+C125</f>
        <v>2364.4238532</v>
      </c>
      <c r="E125" s="199"/>
      <c r="F125" s="74" t="s">
        <v>107</v>
      </c>
      <c r="G125" s="73">
        <v>0.0165</v>
      </c>
      <c r="H125" s="191">
        <v>0.0065</v>
      </c>
      <c r="I125" s="191"/>
      <c r="J125" s="9"/>
    </row>
    <row r="126" spans="1:9" ht="13.5" customHeight="1">
      <c r="A126" s="190" t="s">
        <v>122</v>
      </c>
      <c r="B126" s="190"/>
      <c r="C126" s="74">
        <v>1</v>
      </c>
      <c r="D126" s="17">
        <f>G129/1</f>
        <v>0.14250000000000002</v>
      </c>
      <c r="E126" s="56">
        <f>C126-D126</f>
        <v>0.8574999999999999</v>
      </c>
      <c r="F126" s="74" t="s">
        <v>108</v>
      </c>
      <c r="G126" s="73">
        <v>0.076</v>
      </c>
      <c r="H126" s="191">
        <v>0.03</v>
      </c>
      <c r="I126" s="191"/>
    </row>
    <row r="127" spans="1:9" ht="24.75" customHeight="1">
      <c r="A127" s="190" t="s">
        <v>123</v>
      </c>
      <c r="B127" s="190"/>
      <c r="C127" s="74">
        <v>1</v>
      </c>
      <c r="D127" s="17">
        <f>H129</f>
        <v>0.0865</v>
      </c>
      <c r="E127" s="52">
        <f>C127-D127</f>
        <v>0.9135</v>
      </c>
      <c r="F127" s="74" t="s">
        <v>14</v>
      </c>
      <c r="G127" s="73">
        <f>I11</f>
        <v>0.05</v>
      </c>
      <c r="H127" s="191">
        <f>I11</f>
        <v>0.05</v>
      </c>
      <c r="I127" s="191"/>
    </row>
    <row r="128" spans="1:9" ht="13.5" customHeight="1">
      <c r="A128" s="192" t="s">
        <v>160</v>
      </c>
      <c r="B128" s="192"/>
      <c r="C128" s="18">
        <v>1</v>
      </c>
      <c r="D128" s="18">
        <v>0.0654</v>
      </c>
      <c r="E128" s="51">
        <f>C128-D128</f>
        <v>0.9346</v>
      </c>
      <c r="F128" s="74" t="s">
        <v>124</v>
      </c>
      <c r="G128" s="73">
        <v>0</v>
      </c>
      <c r="H128" s="191">
        <v>0</v>
      </c>
      <c r="I128" s="191"/>
    </row>
    <row r="129" spans="1:9" ht="24" customHeight="1">
      <c r="A129" s="57" t="s">
        <v>125</v>
      </c>
      <c r="B129" s="203" t="s">
        <v>126</v>
      </c>
      <c r="C129" s="203"/>
      <c r="D129" s="203"/>
      <c r="E129" s="203"/>
      <c r="F129" s="80" t="s">
        <v>127</v>
      </c>
      <c r="G129" s="72">
        <f>SUM(G125:G128)</f>
        <v>0.14250000000000002</v>
      </c>
      <c r="H129" s="204">
        <f>SUM(H125:I128)</f>
        <v>0.0865</v>
      </c>
      <c r="I129" s="204"/>
    </row>
    <row r="130" spans="1:9" ht="4.5" customHeight="1">
      <c r="A130" s="53"/>
      <c r="B130" s="159"/>
      <c r="C130" s="159"/>
      <c r="D130" s="159"/>
      <c r="E130" s="159"/>
      <c r="F130" s="159"/>
      <c r="G130" s="159"/>
      <c r="H130" s="159"/>
      <c r="I130" s="159"/>
    </row>
    <row r="131" spans="1:9" ht="11.25">
      <c r="A131" s="177" t="s">
        <v>128</v>
      </c>
      <c r="B131" s="177"/>
      <c r="C131" s="177"/>
      <c r="D131" s="177"/>
      <c r="E131" s="177"/>
      <c r="F131" s="177"/>
      <c r="G131" s="177"/>
      <c r="H131" s="42">
        <f>H120</f>
        <v>0.1661807580174927</v>
      </c>
      <c r="I131" s="43">
        <f>I120</f>
        <v>392.9217481994169</v>
      </c>
    </row>
    <row r="132" ht="4.5" customHeight="1"/>
    <row r="133" spans="1:9" ht="11.25">
      <c r="A133" s="205" t="s">
        <v>129</v>
      </c>
      <c r="B133" s="205"/>
      <c r="C133" s="205"/>
      <c r="D133" s="205"/>
      <c r="E133" s="205"/>
      <c r="F133" s="205"/>
      <c r="G133" s="205"/>
      <c r="H133" s="205"/>
      <c r="I133" s="205"/>
    </row>
    <row r="134" spans="1:9" ht="11.25">
      <c r="A134" s="140" t="s">
        <v>26</v>
      </c>
      <c r="B134" s="140"/>
      <c r="C134" s="140"/>
      <c r="D134" s="140"/>
      <c r="E134" s="140"/>
      <c r="F134" s="140"/>
      <c r="G134" s="140"/>
      <c r="H134" s="140"/>
      <c r="I134" s="140"/>
    </row>
    <row r="135" spans="1:9" ht="15" customHeight="1">
      <c r="A135" s="74">
        <v>1</v>
      </c>
      <c r="B135" s="145" t="s">
        <v>169</v>
      </c>
      <c r="C135" s="146"/>
      <c r="D135" s="146"/>
      <c r="E135" s="146"/>
      <c r="F135" s="146"/>
      <c r="G135" s="147"/>
      <c r="H135" s="7">
        <f>I135/$G$152</f>
        <v>0.42432112949722295</v>
      </c>
      <c r="I135" s="75">
        <f>I30</f>
        <v>1170</v>
      </c>
    </row>
    <row r="136" spans="1:9" ht="15" customHeight="1">
      <c r="A136" s="74">
        <v>2</v>
      </c>
      <c r="B136" s="145" t="s">
        <v>130</v>
      </c>
      <c r="C136" s="146"/>
      <c r="D136" s="146"/>
      <c r="E136" s="146"/>
      <c r="F136" s="146"/>
      <c r="G136" s="147"/>
      <c r="H136" s="7">
        <f>I136/$G$152</f>
        <v>0.3151305562708574</v>
      </c>
      <c r="I136" s="75">
        <f>I41+I52+I59+I63</f>
        <v>868.9238532</v>
      </c>
    </row>
    <row r="137" spans="1:9" ht="15" customHeight="1">
      <c r="A137" s="74">
        <v>3</v>
      </c>
      <c r="B137" s="157" t="s">
        <v>170</v>
      </c>
      <c r="C137" s="157"/>
      <c r="D137" s="157"/>
      <c r="E137" s="157"/>
      <c r="F137" s="157"/>
      <c r="G137" s="157"/>
      <c r="H137" s="7">
        <f>I137/$G$152</f>
        <v>0.11804831423191971</v>
      </c>
      <c r="I137" s="75">
        <f>I71</f>
        <v>325.5</v>
      </c>
    </row>
    <row r="138" spans="1:10" s="32" customFormat="1" ht="15" customHeight="1">
      <c r="A138" s="200" t="s">
        <v>131</v>
      </c>
      <c r="B138" s="201"/>
      <c r="C138" s="201"/>
      <c r="D138" s="201"/>
      <c r="E138" s="201"/>
      <c r="F138" s="201"/>
      <c r="G138" s="202"/>
      <c r="H138" s="42">
        <f>H135+H136+H137</f>
        <v>0.8575000000000002</v>
      </c>
      <c r="I138" s="43">
        <f>I135+I136+I137</f>
        <v>2364.4238532</v>
      </c>
      <c r="J138" s="54"/>
    </row>
    <row r="139" ht="4.5" customHeight="1"/>
    <row r="140" spans="1:9" ht="11.25">
      <c r="A140" s="140" t="s">
        <v>83</v>
      </c>
      <c r="B140" s="140"/>
      <c r="C140" s="140"/>
      <c r="D140" s="140"/>
      <c r="E140" s="140"/>
      <c r="F140" s="140"/>
      <c r="G140" s="140"/>
      <c r="H140" s="140"/>
      <c r="I140" s="140"/>
    </row>
    <row r="141" spans="1:9" ht="15" customHeight="1">
      <c r="A141" s="74">
        <v>1</v>
      </c>
      <c r="B141" s="145" t="s">
        <v>171</v>
      </c>
      <c r="C141" s="146"/>
      <c r="D141" s="146"/>
      <c r="E141" s="146"/>
      <c r="F141" s="146"/>
      <c r="G141" s="147"/>
      <c r="H141" s="7">
        <f>I141/$G$152</f>
        <v>0</v>
      </c>
      <c r="I141" s="8">
        <f>I91</f>
        <v>0</v>
      </c>
    </row>
    <row r="142" spans="1:9" ht="15" customHeight="1">
      <c r="A142" s="74">
        <v>2</v>
      </c>
      <c r="B142" s="145" t="s">
        <v>172</v>
      </c>
      <c r="C142" s="146"/>
      <c r="D142" s="146"/>
      <c r="E142" s="146"/>
      <c r="F142" s="146"/>
      <c r="G142" s="147"/>
      <c r="H142" s="7">
        <f>I142/$G$152</f>
        <v>0</v>
      </c>
      <c r="I142" s="8">
        <f>I101</f>
        <v>0</v>
      </c>
    </row>
    <row r="143" spans="1:9" ht="15" customHeight="1">
      <c r="A143" s="74">
        <v>3</v>
      </c>
      <c r="B143" s="145" t="s">
        <v>173</v>
      </c>
      <c r="C143" s="146"/>
      <c r="D143" s="146"/>
      <c r="E143" s="146"/>
      <c r="F143" s="146"/>
      <c r="G143" s="147"/>
      <c r="H143" s="7">
        <f>I143/$G$152</f>
        <v>0</v>
      </c>
      <c r="I143" s="8">
        <f>I105</f>
        <v>0</v>
      </c>
    </row>
    <row r="144" spans="1:9" ht="15" customHeight="1">
      <c r="A144" s="200" t="s">
        <v>132</v>
      </c>
      <c r="B144" s="201"/>
      <c r="C144" s="201"/>
      <c r="D144" s="201"/>
      <c r="E144" s="201"/>
      <c r="F144" s="201"/>
      <c r="G144" s="202"/>
      <c r="H144" s="42">
        <f>H141+H142+H143</f>
        <v>0</v>
      </c>
      <c r="I144" s="43">
        <f>I141+I142+I143</f>
        <v>0</v>
      </c>
    </row>
    <row r="145" ht="4.5" customHeight="1"/>
    <row r="146" spans="1:9" ht="11.25">
      <c r="A146" s="140" t="s">
        <v>106</v>
      </c>
      <c r="B146" s="140"/>
      <c r="C146" s="140"/>
      <c r="D146" s="140"/>
      <c r="E146" s="140"/>
      <c r="F146" s="140"/>
      <c r="G146" s="140"/>
      <c r="H146" s="140"/>
      <c r="I146" s="140"/>
    </row>
    <row r="147" spans="1:9" ht="15" customHeight="1">
      <c r="A147" s="74">
        <v>1</v>
      </c>
      <c r="B147" s="145" t="s">
        <v>177</v>
      </c>
      <c r="C147" s="146"/>
      <c r="D147" s="146"/>
      <c r="E147" s="146"/>
      <c r="F147" s="146"/>
      <c r="G147" s="147"/>
      <c r="H147" s="7">
        <f>I147/$G$152</f>
        <v>0.14250000000000002</v>
      </c>
      <c r="I147" s="8">
        <f>I120</f>
        <v>392.9217481994169</v>
      </c>
    </row>
    <row r="148" spans="1:11" ht="15" customHeight="1">
      <c r="A148" s="200" t="s">
        <v>133</v>
      </c>
      <c r="B148" s="201"/>
      <c r="C148" s="201"/>
      <c r="D148" s="201"/>
      <c r="E148" s="201"/>
      <c r="F148" s="201"/>
      <c r="G148" s="202"/>
      <c r="H148" s="42">
        <f>H147</f>
        <v>0.14250000000000002</v>
      </c>
      <c r="I148" s="43">
        <f>I120</f>
        <v>392.9217481994169</v>
      </c>
      <c r="K148" s="20"/>
    </row>
    <row r="149" ht="4.5" customHeight="1"/>
    <row r="150" spans="1:9" ht="11.25">
      <c r="A150" s="206" t="s">
        <v>129</v>
      </c>
      <c r="B150" s="206"/>
      <c r="C150" s="206"/>
      <c r="D150" s="206"/>
      <c r="E150" s="206"/>
      <c r="F150" s="206"/>
      <c r="G150" s="206"/>
      <c r="H150" s="206"/>
      <c r="I150" s="206"/>
    </row>
    <row r="151" spans="1:9" ht="45">
      <c r="A151" s="207" t="s">
        <v>134</v>
      </c>
      <c r="B151" s="207"/>
      <c r="C151" s="207"/>
      <c r="D151" s="207"/>
      <c r="E151" s="207"/>
      <c r="F151" s="207"/>
      <c r="G151" s="71" t="s">
        <v>135</v>
      </c>
      <c r="H151" s="71" t="s">
        <v>136</v>
      </c>
      <c r="I151" s="71" t="s">
        <v>137</v>
      </c>
    </row>
    <row r="152" spans="1:9" ht="11.25">
      <c r="A152" s="208" t="str">
        <f>G5</f>
        <v>INSTALADOR DE PERSIANAS</v>
      </c>
      <c r="B152" s="209"/>
      <c r="C152" s="209"/>
      <c r="D152" s="209"/>
      <c r="E152" s="209"/>
      <c r="F152" s="210"/>
      <c r="G152" s="21">
        <f>I138+I144+I148</f>
        <v>2757.345601399417</v>
      </c>
      <c r="H152" s="71">
        <v>1</v>
      </c>
      <c r="I152" s="21">
        <f>G152*H152</f>
        <v>2757.345601399417</v>
      </c>
    </row>
    <row r="153" spans="1:9" ht="11.25">
      <c r="A153" s="208"/>
      <c r="B153" s="209"/>
      <c r="C153" s="209"/>
      <c r="D153" s="209"/>
      <c r="E153" s="209"/>
      <c r="F153" s="210"/>
      <c r="G153" s="71"/>
      <c r="H153" s="71"/>
      <c r="I153" s="21"/>
    </row>
    <row r="154" spans="1:10" s="32" customFormat="1" ht="11.25">
      <c r="A154" s="211" t="s">
        <v>178</v>
      </c>
      <c r="B154" s="212"/>
      <c r="C154" s="212"/>
      <c r="D154" s="212"/>
      <c r="E154" s="212"/>
      <c r="F154" s="212"/>
      <c r="G154" s="212"/>
      <c r="H154" s="213"/>
      <c r="I154" s="55">
        <f>I152+I153</f>
        <v>2757.345601399417</v>
      </c>
      <c r="J154" s="54"/>
    </row>
  </sheetData>
  <sheetProtection/>
  <mergeCells count="141">
    <mergeCell ref="A148:G148"/>
    <mergeCell ref="A150:I150"/>
    <mergeCell ref="A151:F151"/>
    <mergeCell ref="A152:F152"/>
    <mergeCell ref="A153:F153"/>
    <mergeCell ref="A154:H154"/>
    <mergeCell ref="B142:G142"/>
    <mergeCell ref="B143:G143"/>
    <mergeCell ref="A144:G144"/>
    <mergeCell ref="A146:I146"/>
    <mergeCell ref="B147:G147"/>
    <mergeCell ref="B129:E129"/>
    <mergeCell ref="H129:I129"/>
    <mergeCell ref="B130:I130"/>
    <mergeCell ref="A131:G131"/>
    <mergeCell ref="A133:I133"/>
    <mergeCell ref="A134:I134"/>
    <mergeCell ref="B135:G135"/>
    <mergeCell ref="B136:G136"/>
    <mergeCell ref="B137:G137"/>
    <mergeCell ref="A138:G138"/>
    <mergeCell ref="A140:I140"/>
    <mergeCell ref="B141:G141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A126:B126"/>
    <mergeCell ref="H126:I126"/>
    <mergeCell ref="A127:B127"/>
    <mergeCell ref="H127:I127"/>
    <mergeCell ref="A128:B128"/>
    <mergeCell ref="H128:I128"/>
    <mergeCell ref="A108:B108"/>
    <mergeCell ref="A109:B109"/>
    <mergeCell ref="A111:G111"/>
    <mergeCell ref="A113:I113"/>
    <mergeCell ref="B114:G114"/>
    <mergeCell ref="B115:G115"/>
    <mergeCell ref="B116:G116"/>
    <mergeCell ref="B117:G117"/>
    <mergeCell ref="B118:G118"/>
    <mergeCell ref="B119:G119"/>
    <mergeCell ref="A120:G120"/>
    <mergeCell ref="B121:I121"/>
    <mergeCell ref="A94:E94"/>
    <mergeCell ref="A95:B95"/>
    <mergeCell ref="A96:B96"/>
    <mergeCell ref="B97:I97"/>
    <mergeCell ref="B98:G98"/>
    <mergeCell ref="B99:G99"/>
    <mergeCell ref="B100:G100"/>
    <mergeCell ref="A101:G101"/>
    <mergeCell ref="B103:G103"/>
    <mergeCell ref="B104:G104"/>
    <mergeCell ref="A105:G105"/>
    <mergeCell ref="A107:E107"/>
    <mergeCell ref="A81:G81"/>
    <mergeCell ref="A83:I83"/>
    <mergeCell ref="B84:G84"/>
    <mergeCell ref="B85:G85"/>
    <mergeCell ref="B86:G86"/>
    <mergeCell ref="B87:G87"/>
    <mergeCell ref="B88:G88"/>
    <mergeCell ref="B89:G89"/>
    <mergeCell ref="B90:G90"/>
    <mergeCell ref="A91:G91"/>
    <mergeCell ref="B92:I92"/>
    <mergeCell ref="B93:I93"/>
    <mergeCell ref="A65:G65"/>
    <mergeCell ref="B67:G67"/>
    <mergeCell ref="B68:G68"/>
    <mergeCell ref="B69:G69"/>
    <mergeCell ref="B70:G70"/>
    <mergeCell ref="A71:G71"/>
    <mergeCell ref="A73:I73"/>
    <mergeCell ref="A74:B74"/>
    <mergeCell ref="A75:B75"/>
    <mergeCell ref="A77:I77"/>
    <mergeCell ref="A78:B78"/>
    <mergeCell ref="A79:B79"/>
    <mergeCell ref="B51:G51"/>
    <mergeCell ref="A52:G52"/>
    <mergeCell ref="B53:I53"/>
    <mergeCell ref="B54:I54"/>
    <mergeCell ref="B55:G55"/>
    <mergeCell ref="B56:G56"/>
    <mergeCell ref="B57:G57"/>
    <mergeCell ref="B58:G58"/>
    <mergeCell ref="A59:G59"/>
    <mergeCell ref="B61:G61"/>
    <mergeCell ref="B62:G62"/>
    <mergeCell ref="A63:G63"/>
    <mergeCell ref="B39:G39"/>
    <mergeCell ref="B40:G40"/>
    <mergeCell ref="A41:G41"/>
    <mergeCell ref="A42:I42"/>
    <mergeCell ref="B43:G43"/>
    <mergeCell ref="B44:G44"/>
    <mergeCell ref="B45:G45"/>
    <mergeCell ref="B46:G46"/>
    <mergeCell ref="B47:G47"/>
    <mergeCell ref="B48:G48"/>
    <mergeCell ref="B49:G49"/>
    <mergeCell ref="B50:G50"/>
    <mergeCell ref="A27:A28"/>
    <mergeCell ref="B27:G27"/>
    <mergeCell ref="B28:G28"/>
    <mergeCell ref="B29:G29"/>
    <mergeCell ref="A30:G30"/>
    <mergeCell ref="B32:G32"/>
    <mergeCell ref="B33:G33"/>
    <mergeCell ref="B34:G34"/>
    <mergeCell ref="B35:G35"/>
    <mergeCell ref="B36:G36"/>
    <mergeCell ref="B37:G37"/>
    <mergeCell ref="B38:G38"/>
    <mergeCell ref="A10:F10"/>
    <mergeCell ref="A11:F11"/>
    <mergeCell ref="A12:F15"/>
    <mergeCell ref="G12:G15"/>
    <mergeCell ref="A16:F19"/>
    <mergeCell ref="G16:G19"/>
    <mergeCell ref="A20:F20"/>
    <mergeCell ref="A22:I22"/>
    <mergeCell ref="B23:G23"/>
    <mergeCell ref="B24:G24"/>
    <mergeCell ref="B25:G25"/>
    <mergeCell ref="B26:G26"/>
    <mergeCell ref="A1:I1"/>
    <mergeCell ref="A2:B2"/>
    <mergeCell ref="C2:D2"/>
    <mergeCell ref="E2:I2"/>
    <mergeCell ref="A3:B3"/>
    <mergeCell ref="A5:F9"/>
    <mergeCell ref="G5:H5"/>
    <mergeCell ref="G6:G9"/>
  </mergeCells>
  <printOptions/>
  <pageMargins left="1.1023622047244095" right="0.5118110236220472" top="0.7874015748031497" bottom="0.7874015748031497" header="0.31496062992125984" footer="0.31496062992125984"/>
  <pageSetup horizontalDpi="600" verticalDpi="600" orientation="portrait" paperSize="9" scale="85" r:id="rId3"/>
  <rowBreaks count="2" manualBreakCount="2">
    <brk id="54" max="8" man="1"/>
    <brk id="106" max="8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4"/>
  <sheetViews>
    <sheetView zoomScaleSheetLayoutView="100" zoomScalePageLayoutView="0" workbookViewId="0" topLeftCell="A1">
      <selection activeCell="I105" sqref="I105"/>
    </sheetView>
  </sheetViews>
  <sheetFormatPr defaultColWidth="9.140625" defaultRowHeight="15"/>
  <cols>
    <col min="1" max="1" width="2.8515625" style="4" customWidth="1"/>
    <col min="2" max="2" width="12.8515625" style="4" customWidth="1"/>
    <col min="3" max="6" width="11.28125" style="4" customWidth="1"/>
    <col min="7" max="7" width="12.140625" style="4" customWidth="1"/>
    <col min="8" max="8" width="8.7109375" style="4" customWidth="1"/>
    <col min="9" max="9" width="11.7109375" style="4" customWidth="1"/>
    <col min="10" max="10" width="11.140625" style="1" bestFit="1" customWidth="1"/>
    <col min="11" max="11" width="10.00390625" style="4" bestFit="1" customWidth="1"/>
    <col min="12" max="16384" width="9.140625" style="4" customWidth="1"/>
  </cols>
  <sheetData>
    <row r="1" spans="1:9" ht="41.25" customHeight="1">
      <c r="A1" s="129" t="s">
        <v>161</v>
      </c>
      <c r="B1" s="129"/>
      <c r="C1" s="129"/>
      <c r="D1" s="129"/>
      <c r="E1" s="129"/>
      <c r="F1" s="129"/>
      <c r="G1" s="129"/>
      <c r="H1" s="129"/>
      <c r="I1" s="129"/>
    </row>
    <row r="2" spans="1:9" ht="22.5" customHeight="1">
      <c r="A2" s="129" t="s">
        <v>5</v>
      </c>
      <c r="B2" s="129"/>
      <c r="C2" s="130" t="s">
        <v>194</v>
      </c>
      <c r="D2" s="130"/>
      <c r="E2" s="141" t="s">
        <v>146</v>
      </c>
      <c r="F2" s="141"/>
      <c r="G2" s="141"/>
      <c r="H2" s="141"/>
      <c r="I2" s="141"/>
    </row>
    <row r="3" spans="1:9" ht="11.25">
      <c r="A3" s="129" t="s">
        <v>6</v>
      </c>
      <c r="B3" s="129"/>
      <c r="C3" s="3"/>
      <c r="D3" s="2"/>
      <c r="E3" s="29" t="s">
        <v>7</v>
      </c>
      <c r="F3" s="29"/>
      <c r="G3" s="2"/>
      <c r="H3" s="2"/>
      <c r="I3" s="2"/>
    </row>
    <row r="4" ht="4.5" customHeight="1"/>
    <row r="5" spans="1:9" ht="24" customHeight="1">
      <c r="A5" s="216" t="s">
        <v>220</v>
      </c>
      <c r="B5" s="217"/>
      <c r="C5" s="217"/>
      <c r="D5" s="217"/>
      <c r="E5" s="217"/>
      <c r="F5" s="217"/>
      <c r="G5" s="137" t="s">
        <v>210</v>
      </c>
      <c r="H5" s="137"/>
      <c r="I5" s="103">
        <v>200</v>
      </c>
    </row>
    <row r="6" spans="1:9" ht="11.25" customHeight="1">
      <c r="A6" s="218"/>
      <c r="B6" s="219"/>
      <c r="C6" s="219"/>
      <c r="D6" s="219"/>
      <c r="E6" s="219"/>
      <c r="F6" s="219"/>
      <c r="G6" s="137" t="s">
        <v>8</v>
      </c>
      <c r="H6" s="91" t="s">
        <v>9</v>
      </c>
      <c r="I6" s="104">
        <v>0.2</v>
      </c>
    </row>
    <row r="7" spans="1:9" ht="11.25" customHeight="1">
      <c r="A7" s="218"/>
      <c r="B7" s="219"/>
      <c r="C7" s="219"/>
      <c r="D7" s="219"/>
      <c r="E7" s="219"/>
      <c r="F7" s="219"/>
      <c r="G7" s="137"/>
      <c r="H7" s="91" t="s">
        <v>10</v>
      </c>
      <c r="I7" s="105">
        <v>0</v>
      </c>
    </row>
    <row r="8" spans="1:9" ht="11.25" customHeight="1">
      <c r="A8" s="218"/>
      <c r="B8" s="219"/>
      <c r="C8" s="219"/>
      <c r="D8" s="219"/>
      <c r="E8" s="219"/>
      <c r="F8" s="219"/>
      <c r="G8" s="137"/>
      <c r="H8" s="91" t="s">
        <v>11</v>
      </c>
      <c r="I8" s="104">
        <v>0.4</v>
      </c>
    </row>
    <row r="9" spans="1:9" ht="24.75" customHeight="1">
      <c r="A9" s="220"/>
      <c r="B9" s="221"/>
      <c r="C9" s="221"/>
      <c r="D9" s="221"/>
      <c r="E9" s="221"/>
      <c r="F9" s="221"/>
      <c r="G9" s="137"/>
      <c r="H9" s="91" t="s">
        <v>10</v>
      </c>
      <c r="I9" s="91">
        <v>0</v>
      </c>
    </row>
    <row r="10" spans="1:9" ht="15" customHeight="1">
      <c r="A10" s="139" t="s">
        <v>12</v>
      </c>
      <c r="B10" s="148"/>
      <c r="C10" s="148"/>
      <c r="D10" s="148"/>
      <c r="E10" s="148"/>
      <c r="F10" s="148"/>
      <c r="G10" s="91" t="s">
        <v>144</v>
      </c>
      <c r="H10" s="91">
        <v>220</v>
      </c>
      <c r="I10" s="106">
        <v>2292.4</v>
      </c>
    </row>
    <row r="11" spans="1:10" ht="15" customHeight="1">
      <c r="A11" s="139" t="s">
        <v>14</v>
      </c>
      <c r="B11" s="148"/>
      <c r="C11" s="148"/>
      <c r="D11" s="148"/>
      <c r="E11" s="148"/>
      <c r="F11" s="148"/>
      <c r="G11" s="91" t="s">
        <v>15</v>
      </c>
      <c r="H11" s="91" t="s">
        <v>16</v>
      </c>
      <c r="I11" s="107">
        <v>0.05</v>
      </c>
      <c r="J11" s="109"/>
    </row>
    <row r="12" spans="1:9" ht="15" customHeight="1">
      <c r="A12" s="149" t="s">
        <v>200</v>
      </c>
      <c r="B12" s="150"/>
      <c r="C12" s="150"/>
      <c r="D12" s="150"/>
      <c r="E12" s="150"/>
      <c r="F12" s="150"/>
      <c r="G12" s="137" t="s">
        <v>15</v>
      </c>
      <c r="H12" s="91" t="s">
        <v>17</v>
      </c>
      <c r="I12" s="91">
        <v>4.05</v>
      </c>
    </row>
    <row r="13" spans="1:9" ht="11.25">
      <c r="A13" s="151"/>
      <c r="B13" s="152"/>
      <c r="C13" s="152"/>
      <c r="D13" s="152"/>
      <c r="E13" s="152"/>
      <c r="F13" s="152"/>
      <c r="G13" s="137"/>
      <c r="H13" s="91" t="s">
        <v>18</v>
      </c>
      <c r="I13" s="91">
        <v>22</v>
      </c>
    </row>
    <row r="14" spans="1:9" ht="11.25">
      <c r="A14" s="151"/>
      <c r="B14" s="152"/>
      <c r="C14" s="152"/>
      <c r="D14" s="152"/>
      <c r="E14" s="152"/>
      <c r="F14" s="152"/>
      <c r="G14" s="137"/>
      <c r="H14" s="91" t="s">
        <v>19</v>
      </c>
      <c r="I14" s="91">
        <v>2</v>
      </c>
    </row>
    <row r="15" spans="1:9" ht="11.25">
      <c r="A15" s="153"/>
      <c r="B15" s="154"/>
      <c r="C15" s="154"/>
      <c r="D15" s="154"/>
      <c r="E15" s="154"/>
      <c r="F15" s="154"/>
      <c r="G15" s="137"/>
      <c r="H15" s="91" t="s">
        <v>20</v>
      </c>
      <c r="I15" s="104">
        <v>0.06</v>
      </c>
    </row>
    <row r="16" spans="1:9" ht="11.25" customHeight="1">
      <c r="A16" s="149" t="s">
        <v>198</v>
      </c>
      <c r="B16" s="150"/>
      <c r="C16" s="150"/>
      <c r="D16" s="150"/>
      <c r="E16" s="150"/>
      <c r="F16" s="150"/>
      <c r="G16" s="137" t="s">
        <v>201</v>
      </c>
      <c r="H16" s="91" t="s">
        <v>17</v>
      </c>
      <c r="I16" s="108">
        <v>8.66</v>
      </c>
    </row>
    <row r="17" spans="1:9" ht="11.25" customHeight="1">
      <c r="A17" s="151"/>
      <c r="B17" s="152"/>
      <c r="C17" s="152"/>
      <c r="D17" s="152"/>
      <c r="E17" s="152"/>
      <c r="F17" s="152"/>
      <c r="G17" s="137"/>
      <c r="H17" s="91" t="s">
        <v>18</v>
      </c>
      <c r="I17" s="105">
        <f>I13</f>
        <v>22</v>
      </c>
    </row>
    <row r="18" spans="1:9" ht="11.25" customHeight="1">
      <c r="A18" s="151"/>
      <c r="B18" s="152"/>
      <c r="C18" s="152"/>
      <c r="D18" s="152"/>
      <c r="E18" s="152"/>
      <c r="F18" s="152"/>
      <c r="G18" s="137"/>
      <c r="H18" s="91" t="s">
        <v>199</v>
      </c>
      <c r="I18" s="105">
        <v>1</v>
      </c>
    </row>
    <row r="19" spans="1:9" ht="11.25">
      <c r="A19" s="153"/>
      <c r="B19" s="154"/>
      <c r="C19" s="154"/>
      <c r="D19" s="154"/>
      <c r="E19" s="154"/>
      <c r="F19" s="154"/>
      <c r="G19" s="137"/>
      <c r="H19" s="91" t="s">
        <v>20</v>
      </c>
      <c r="I19" s="107">
        <v>0.2</v>
      </c>
    </row>
    <row r="20" spans="1:9" ht="11.25">
      <c r="A20" s="138" t="s">
        <v>25</v>
      </c>
      <c r="B20" s="138"/>
      <c r="C20" s="138"/>
      <c r="D20" s="138"/>
      <c r="E20" s="138"/>
      <c r="F20" s="139"/>
      <c r="G20" s="91"/>
      <c r="H20" s="91" t="s">
        <v>16</v>
      </c>
      <c r="I20" s="107">
        <v>0.2</v>
      </c>
    </row>
    <row r="21" ht="4.5" customHeight="1"/>
    <row r="22" spans="1:9" ht="17.25" customHeight="1">
      <c r="A22" s="140" t="s">
        <v>26</v>
      </c>
      <c r="B22" s="140"/>
      <c r="C22" s="140"/>
      <c r="D22" s="140"/>
      <c r="E22" s="140"/>
      <c r="F22" s="140"/>
      <c r="G22" s="140"/>
      <c r="H22" s="140"/>
      <c r="I22" s="140"/>
    </row>
    <row r="23" spans="1:9" ht="33.75">
      <c r="A23" s="6" t="s">
        <v>27</v>
      </c>
      <c r="B23" s="142" t="s">
        <v>28</v>
      </c>
      <c r="C23" s="143"/>
      <c r="D23" s="143"/>
      <c r="E23" s="143"/>
      <c r="F23" s="143"/>
      <c r="G23" s="144"/>
      <c r="H23" s="6" t="s">
        <v>29</v>
      </c>
      <c r="I23" s="6" t="s">
        <v>30</v>
      </c>
    </row>
    <row r="24" spans="1:9" ht="15" customHeight="1">
      <c r="A24" s="25">
        <v>1</v>
      </c>
      <c r="B24" s="145" t="s">
        <v>31</v>
      </c>
      <c r="C24" s="146"/>
      <c r="D24" s="146"/>
      <c r="E24" s="146"/>
      <c r="F24" s="146"/>
      <c r="G24" s="147"/>
      <c r="H24" s="7">
        <f aca="true" t="shared" si="0" ref="H24:H29">I24/$I$30</f>
        <v>1</v>
      </c>
      <c r="I24" s="8">
        <f>I10/H10*I5</f>
        <v>2084</v>
      </c>
    </row>
    <row r="25" spans="1:10" ht="15" customHeight="1">
      <c r="A25" s="25">
        <v>2</v>
      </c>
      <c r="B25" s="145" t="s">
        <v>202</v>
      </c>
      <c r="C25" s="146"/>
      <c r="D25" s="146"/>
      <c r="E25" s="146"/>
      <c r="F25" s="146"/>
      <c r="G25" s="147"/>
      <c r="H25" s="7">
        <f t="shared" si="0"/>
        <v>0</v>
      </c>
      <c r="I25" s="26">
        <v>0</v>
      </c>
      <c r="J25" s="9"/>
    </row>
    <row r="26" spans="1:9" ht="15" customHeight="1">
      <c r="A26" s="25">
        <v>3</v>
      </c>
      <c r="B26" s="145" t="s">
        <v>143</v>
      </c>
      <c r="C26" s="146"/>
      <c r="D26" s="146"/>
      <c r="E26" s="146"/>
      <c r="F26" s="146"/>
      <c r="G26" s="147"/>
      <c r="H26" s="7">
        <f t="shared" si="0"/>
        <v>0</v>
      </c>
      <c r="I26" s="8">
        <f>I6*I7*I10</f>
        <v>0</v>
      </c>
    </row>
    <row r="27" spans="1:9" ht="15" customHeight="1">
      <c r="A27" s="155">
        <v>4</v>
      </c>
      <c r="B27" s="157" t="s">
        <v>142</v>
      </c>
      <c r="C27" s="157"/>
      <c r="D27" s="157"/>
      <c r="E27" s="157"/>
      <c r="F27" s="157"/>
      <c r="G27" s="157"/>
      <c r="H27" s="7">
        <f t="shared" si="0"/>
        <v>0</v>
      </c>
      <c r="I27" s="8">
        <v>0</v>
      </c>
    </row>
    <row r="28" spans="1:9" ht="15" customHeight="1">
      <c r="A28" s="156"/>
      <c r="B28" s="158" t="s">
        <v>162</v>
      </c>
      <c r="C28" s="159"/>
      <c r="D28" s="159"/>
      <c r="E28" s="159"/>
      <c r="F28" s="159"/>
      <c r="G28" s="160"/>
      <c r="H28" s="7">
        <f t="shared" si="0"/>
        <v>0</v>
      </c>
      <c r="I28" s="8">
        <f>(I8*I9*I10)</f>
        <v>0</v>
      </c>
    </row>
    <row r="29" spans="1:9" ht="15" customHeight="1">
      <c r="A29" s="25">
        <v>5</v>
      </c>
      <c r="B29" s="145" t="s">
        <v>25</v>
      </c>
      <c r="C29" s="146"/>
      <c r="D29" s="146"/>
      <c r="E29" s="146"/>
      <c r="F29" s="146"/>
      <c r="G29" s="147"/>
      <c r="H29" s="7">
        <f t="shared" si="0"/>
        <v>0</v>
      </c>
      <c r="I29" s="8">
        <v>0</v>
      </c>
    </row>
    <row r="30" spans="1:10" s="32" customFormat="1" ht="15" customHeight="1">
      <c r="A30" s="161" t="s">
        <v>32</v>
      </c>
      <c r="B30" s="162"/>
      <c r="C30" s="162"/>
      <c r="D30" s="162"/>
      <c r="E30" s="162"/>
      <c r="F30" s="162"/>
      <c r="G30" s="163"/>
      <c r="H30" s="31">
        <f>SUM(H24:H29)</f>
        <v>1</v>
      </c>
      <c r="I30" s="19">
        <f>SUM(I24:I29)</f>
        <v>2084</v>
      </c>
      <c r="J30" s="9"/>
    </row>
    <row r="31" ht="4.5" customHeight="1"/>
    <row r="32" spans="1:9" ht="33.75" customHeight="1">
      <c r="A32" s="6" t="s">
        <v>33</v>
      </c>
      <c r="B32" s="142" t="s">
        <v>34</v>
      </c>
      <c r="C32" s="143"/>
      <c r="D32" s="143"/>
      <c r="E32" s="143"/>
      <c r="F32" s="143"/>
      <c r="G32" s="144"/>
      <c r="H32" s="6" t="s">
        <v>29</v>
      </c>
      <c r="I32" s="6" t="s">
        <v>30</v>
      </c>
    </row>
    <row r="33" spans="1:9" ht="15" customHeight="1">
      <c r="A33" s="25">
        <v>1</v>
      </c>
      <c r="B33" s="145" t="s">
        <v>151</v>
      </c>
      <c r="C33" s="146"/>
      <c r="D33" s="146"/>
      <c r="E33" s="146"/>
      <c r="F33" s="146"/>
      <c r="G33" s="147"/>
      <c r="H33" s="7">
        <v>0.2</v>
      </c>
      <c r="I33" s="8">
        <f>$I$30*H33</f>
        <v>416.8</v>
      </c>
    </row>
    <row r="34" spans="1:9" ht="15" customHeight="1">
      <c r="A34" s="25">
        <v>2</v>
      </c>
      <c r="B34" s="145" t="s">
        <v>152</v>
      </c>
      <c r="C34" s="146"/>
      <c r="D34" s="146"/>
      <c r="E34" s="146"/>
      <c r="F34" s="146"/>
      <c r="G34" s="147"/>
      <c r="H34" s="7">
        <v>0.015</v>
      </c>
      <c r="I34" s="8">
        <f aca="true" t="shared" si="1" ref="I34:I40">$I$30*H34</f>
        <v>31.259999999999998</v>
      </c>
    </row>
    <row r="35" spans="1:9" ht="15" customHeight="1">
      <c r="A35" s="25">
        <v>3</v>
      </c>
      <c r="B35" s="145" t="s">
        <v>153</v>
      </c>
      <c r="C35" s="146"/>
      <c r="D35" s="146"/>
      <c r="E35" s="146"/>
      <c r="F35" s="146"/>
      <c r="G35" s="147"/>
      <c r="H35" s="7">
        <v>0.01</v>
      </c>
      <c r="I35" s="8">
        <f t="shared" si="1"/>
        <v>20.84</v>
      </c>
    </row>
    <row r="36" spans="1:9" ht="15" customHeight="1">
      <c r="A36" s="25">
        <v>4</v>
      </c>
      <c r="B36" s="145" t="s">
        <v>154</v>
      </c>
      <c r="C36" s="146"/>
      <c r="D36" s="146"/>
      <c r="E36" s="146"/>
      <c r="F36" s="146"/>
      <c r="G36" s="147"/>
      <c r="H36" s="7">
        <v>0.002</v>
      </c>
      <c r="I36" s="8">
        <f t="shared" si="1"/>
        <v>4.168</v>
      </c>
    </row>
    <row r="37" spans="1:9" ht="15" customHeight="1">
      <c r="A37" s="25">
        <v>5</v>
      </c>
      <c r="B37" s="145" t="s">
        <v>155</v>
      </c>
      <c r="C37" s="146"/>
      <c r="D37" s="146"/>
      <c r="E37" s="146"/>
      <c r="F37" s="146"/>
      <c r="G37" s="147"/>
      <c r="H37" s="7">
        <v>0.025</v>
      </c>
      <c r="I37" s="8">
        <f t="shared" si="1"/>
        <v>52.1</v>
      </c>
    </row>
    <row r="38" spans="1:9" ht="15" customHeight="1">
      <c r="A38" s="25">
        <v>6</v>
      </c>
      <c r="B38" s="145" t="s">
        <v>156</v>
      </c>
      <c r="C38" s="146"/>
      <c r="D38" s="146"/>
      <c r="E38" s="146"/>
      <c r="F38" s="146"/>
      <c r="G38" s="147"/>
      <c r="H38" s="7">
        <v>0.08</v>
      </c>
      <c r="I38" s="8">
        <f t="shared" si="1"/>
        <v>166.72</v>
      </c>
    </row>
    <row r="39" spans="1:9" ht="15" customHeight="1">
      <c r="A39" s="25">
        <v>7</v>
      </c>
      <c r="B39" s="145" t="s">
        <v>157</v>
      </c>
      <c r="C39" s="146"/>
      <c r="D39" s="146"/>
      <c r="E39" s="146"/>
      <c r="F39" s="146"/>
      <c r="G39" s="147"/>
      <c r="H39" s="7">
        <v>0.03</v>
      </c>
      <c r="I39" s="8">
        <f t="shared" si="1"/>
        <v>62.519999999999996</v>
      </c>
    </row>
    <row r="40" spans="1:9" ht="15" customHeight="1">
      <c r="A40" s="25">
        <v>8</v>
      </c>
      <c r="B40" s="145" t="s">
        <v>158</v>
      </c>
      <c r="C40" s="146"/>
      <c r="D40" s="146"/>
      <c r="E40" s="146"/>
      <c r="F40" s="146"/>
      <c r="G40" s="147"/>
      <c r="H40" s="7">
        <v>0.006</v>
      </c>
      <c r="I40" s="8">
        <f t="shared" si="1"/>
        <v>12.504</v>
      </c>
    </row>
    <row r="41" spans="1:10" s="32" customFormat="1" ht="15" customHeight="1">
      <c r="A41" s="161" t="s">
        <v>35</v>
      </c>
      <c r="B41" s="162"/>
      <c r="C41" s="162"/>
      <c r="D41" s="162"/>
      <c r="E41" s="162"/>
      <c r="F41" s="162"/>
      <c r="G41" s="163"/>
      <c r="H41" s="31">
        <f>SUM(H33:H40)</f>
        <v>0.3680000000000001</v>
      </c>
      <c r="I41" s="19">
        <f>I33+I34+I35+I36+I37+I38+I39+I40</f>
        <v>766.912</v>
      </c>
      <c r="J41" s="9"/>
    </row>
    <row r="42" spans="1:9" ht="15" customHeight="1">
      <c r="A42" s="164" t="s">
        <v>36</v>
      </c>
      <c r="B42" s="164"/>
      <c r="C42" s="164"/>
      <c r="D42" s="164"/>
      <c r="E42" s="164"/>
      <c r="F42" s="164"/>
      <c r="G42" s="164"/>
      <c r="H42" s="164"/>
      <c r="I42" s="164"/>
    </row>
    <row r="43" spans="1:9" ht="33.75" customHeight="1">
      <c r="A43" s="6" t="s">
        <v>37</v>
      </c>
      <c r="B43" s="142" t="s">
        <v>38</v>
      </c>
      <c r="C43" s="143"/>
      <c r="D43" s="143"/>
      <c r="E43" s="143"/>
      <c r="F43" s="143"/>
      <c r="G43" s="144"/>
      <c r="H43" s="6" t="s">
        <v>29</v>
      </c>
      <c r="I43" s="6" t="s">
        <v>30</v>
      </c>
    </row>
    <row r="44" spans="1:9" ht="15" customHeight="1">
      <c r="A44" s="25">
        <v>1</v>
      </c>
      <c r="B44" s="145" t="s">
        <v>39</v>
      </c>
      <c r="C44" s="146"/>
      <c r="D44" s="146"/>
      <c r="E44" s="146"/>
      <c r="F44" s="146"/>
      <c r="G44" s="147"/>
      <c r="H44" s="7">
        <v>0.1111</v>
      </c>
      <c r="I44" s="8">
        <f>$I$30*H44</f>
        <v>231.5324</v>
      </c>
    </row>
    <row r="45" spans="1:9" ht="15" customHeight="1">
      <c r="A45" s="25">
        <v>2</v>
      </c>
      <c r="B45" s="145" t="s">
        <v>40</v>
      </c>
      <c r="C45" s="146"/>
      <c r="D45" s="146"/>
      <c r="E45" s="146"/>
      <c r="F45" s="146"/>
      <c r="G45" s="147"/>
      <c r="H45" s="7">
        <v>0.02047</v>
      </c>
      <c r="I45" s="8">
        <f aca="true" t="shared" si="2" ref="I45:I51">$I$30*H45</f>
        <v>42.659479999999995</v>
      </c>
    </row>
    <row r="46" spans="1:9" ht="15" customHeight="1">
      <c r="A46" s="25">
        <v>3</v>
      </c>
      <c r="B46" s="145" t="s">
        <v>41</v>
      </c>
      <c r="C46" s="146"/>
      <c r="D46" s="146"/>
      <c r="E46" s="146"/>
      <c r="F46" s="146"/>
      <c r="G46" s="147"/>
      <c r="H46" s="7">
        <v>0.012123</v>
      </c>
      <c r="I46" s="8">
        <f t="shared" si="2"/>
        <v>25.264332</v>
      </c>
    </row>
    <row r="47" spans="1:9" ht="15" customHeight="1">
      <c r="A47" s="25">
        <v>4</v>
      </c>
      <c r="B47" s="145" t="s">
        <v>42</v>
      </c>
      <c r="C47" s="146"/>
      <c r="D47" s="146"/>
      <c r="E47" s="146"/>
      <c r="F47" s="146"/>
      <c r="G47" s="147"/>
      <c r="H47" s="7">
        <v>0.011436</v>
      </c>
      <c r="I47" s="8">
        <f t="shared" si="2"/>
        <v>23.832624</v>
      </c>
    </row>
    <row r="48" spans="1:9" ht="15" customHeight="1">
      <c r="A48" s="25">
        <v>5</v>
      </c>
      <c r="B48" s="145" t="s">
        <v>43</v>
      </c>
      <c r="C48" s="146"/>
      <c r="D48" s="146"/>
      <c r="E48" s="146"/>
      <c r="F48" s="146"/>
      <c r="G48" s="147"/>
      <c r="H48" s="7">
        <v>0.000174</v>
      </c>
      <c r="I48" s="8">
        <f t="shared" si="2"/>
        <v>0.362616</v>
      </c>
    </row>
    <row r="49" spans="1:9" ht="15" customHeight="1">
      <c r="A49" s="25">
        <v>6</v>
      </c>
      <c r="B49" s="145" t="s">
        <v>44</v>
      </c>
      <c r="C49" s="146"/>
      <c r="D49" s="146"/>
      <c r="E49" s="146"/>
      <c r="F49" s="146"/>
      <c r="G49" s="147"/>
      <c r="H49" s="7">
        <v>0.000442</v>
      </c>
      <c r="I49" s="8">
        <f t="shared" si="2"/>
        <v>0.9211280000000001</v>
      </c>
    </row>
    <row r="50" spans="1:9" ht="15" customHeight="1">
      <c r="A50" s="25">
        <v>7</v>
      </c>
      <c r="B50" s="145" t="s">
        <v>45</v>
      </c>
      <c r="C50" s="146"/>
      <c r="D50" s="146"/>
      <c r="E50" s="146"/>
      <c r="F50" s="146"/>
      <c r="G50" s="147"/>
      <c r="H50" s="7">
        <v>0.000185</v>
      </c>
      <c r="I50" s="8">
        <f t="shared" si="2"/>
        <v>0.38554</v>
      </c>
    </row>
    <row r="51" spans="1:9" ht="15" customHeight="1">
      <c r="A51" s="25">
        <v>8</v>
      </c>
      <c r="B51" s="145" t="s">
        <v>46</v>
      </c>
      <c r="C51" s="146"/>
      <c r="D51" s="146"/>
      <c r="E51" s="146"/>
      <c r="F51" s="146"/>
      <c r="G51" s="147"/>
      <c r="H51" s="7">
        <v>0.09079</v>
      </c>
      <c r="I51" s="8">
        <f t="shared" si="2"/>
        <v>189.20636</v>
      </c>
    </row>
    <row r="52" spans="1:10" s="32" customFormat="1" ht="15" customHeight="1">
      <c r="A52" s="161" t="s">
        <v>47</v>
      </c>
      <c r="B52" s="162"/>
      <c r="C52" s="162"/>
      <c r="D52" s="162"/>
      <c r="E52" s="162"/>
      <c r="F52" s="162"/>
      <c r="G52" s="163"/>
      <c r="H52" s="31">
        <f>SUM(H44:H51)</f>
        <v>0.24672</v>
      </c>
      <c r="I52" s="19">
        <f>I44+I45+I46+I47+I48+I49+I50+I51</f>
        <v>514.16448</v>
      </c>
      <c r="J52" s="9"/>
    </row>
    <row r="53" spans="1:9" ht="11.25" customHeight="1">
      <c r="A53" s="33" t="s">
        <v>48</v>
      </c>
      <c r="B53" s="165" t="s">
        <v>49</v>
      </c>
      <c r="C53" s="165"/>
      <c r="D53" s="165"/>
      <c r="E53" s="165"/>
      <c r="F53" s="165"/>
      <c r="G53" s="165"/>
      <c r="H53" s="165"/>
      <c r="I53" s="165"/>
    </row>
    <row r="54" spans="1:9" ht="15" customHeight="1">
      <c r="A54" s="33" t="s">
        <v>50</v>
      </c>
      <c r="B54" s="166" t="s">
        <v>51</v>
      </c>
      <c r="C54" s="166"/>
      <c r="D54" s="166"/>
      <c r="E54" s="166"/>
      <c r="F54" s="166"/>
      <c r="G54" s="166"/>
      <c r="H54" s="166"/>
      <c r="I54" s="166"/>
    </row>
    <row r="55" spans="1:9" ht="33.75" customHeight="1">
      <c r="A55" s="6" t="s">
        <v>52</v>
      </c>
      <c r="B55" s="142" t="s">
        <v>53</v>
      </c>
      <c r="C55" s="143"/>
      <c r="D55" s="143"/>
      <c r="E55" s="143"/>
      <c r="F55" s="143"/>
      <c r="G55" s="144"/>
      <c r="H55" s="6" t="s">
        <v>29</v>
      </c>
      <c r="I55" s="6" t="s">
        <v>30</v>
      </c>
    </row>
    <row r="56" spans="1:9" ht="15" customHeight="1">
      <c r="A56" s="25">
        <v>1</v>
      </c>
      <c r="B56" s="145" t="s">
        <v>54</v>
      </c>
      <c r="C56" s="146"/>
      <c r="D56" s="146"/>
      <c r="E56" s="146"/>
      <c r="F56" s="146"/>
      <c r="G56" s="147"/>
      <c r="H56" s="7">
        <v>0.023627</v>
      </c>
      <c r="I56" s="8">
        <f>$I$30*H56</f>
        <v>49.238668</v>
      </c>
    </row>
    <row r="57" spans="1:9" ht="15" customHeight="1">
      <c r="A57" s="25">
        <v>2</v>
      </c>
      <c r="B57" s="145" t="s">
        <v>55</v>
      </c>
      <c r="C57" s="146"/>
      <c r="D57" s="146"/>
      <c r="E57" s="146"/>
      <c r="F57" s="146"/>
      <c r="G57" s="147"/>
      <c r="H57" s="7">
        <v>0.001717</v>
      </c>
      <c r="I57" s="8">
        <f>$I$30*H57</f>
        <v>3.578228</v>
      </c>
    </row>
    <row r="58" spans="1:9" ht="15" customHeight="1">
      <c r="A58" s="25">
        <v>3</v>
      </c>
      <c r="B58" s="145" t="s">
        <v>56</v>
      </c>
      <c r="C58" s="146"/>
      <c r="D58" s="146"/>
      <c r="E58" s="146"/>
      <c r="F58" s="146"/>
      <c r="G58" s="147"/>
      <c r="H58" s="7">
        <v>0.011813</v>
      </c>
      <c r="I58" s="8">
        <f>$I$30*H58</f>
        <v>24.618292</v>
      </c>
    </row>
    <row r="59" spans="1:10" s="32" customFormat="1" ht="15" customHeight="1">
      <c r="A59" s="161" t="s">
        <v>57</v>
      </c>
      <c r="B59" s="162"/>
      <c r="C59" s="162"/>
      <c r="D59" s="162"/>
      <c r="E59" s="162"/>
      <c r="F59" s="162"/>
      <c r="G59" s="163"/>
      <c r="H59" s="31">
        <f>SUM(H56:H58)</f>
        <v>0.037156999999999996</v>
      </c>
      <c r="I59" s="19">
        <f>I56+I57+I58</f>
        <v>77.435188</v>
      </c>
      <c r="J59" s="9"/>
    </row>
    <row r="60" ht="4.5" customHeight="1"/>
    <row r="61" spans="1:9" ht="33.75">
      <c r="A61" s="6" t="s">
        <v>58</v>
      </c>
      <c r="B61" s="142" t="s">
        <v>59</v>
      </c>
      <c r="C61" s="143"/>
      <c r="D61" s="143"/>
      <c r="E61" s="143"/>
      <c r="F61" s="143"/>
      <c r="G61" s="144"/>
      <c r="H61" s="6" t="s">
        <v>29</v>
      </c>
      <c r="I61" s="6" t="s">
        <v>30</v>
      </c>
    </row>
    <row r="62" spans="1:9" ht="15" customHeight="1">
      <c r="A62" s="25">
        <v>1</v>
      </c>
      <c r="B62" s="145" t="s">
        <v>60</v>
      </c>
      <c r="C62" s="146"/>
      <c r="D62" s="146"/>
      <c r="E62" s="146"/>
      <c r="F62" s="146"/>
      <c r="G62" s="147"/>
      <c r="H62" s="7">
        <f>(H41*H52)</f>
        <v>0.09079296000000002</v>
      </c>
      <c r="I62" s="8">
        <f>$I$30*H62</f>
        <v>189.21252864000004</v>
      </c>
    </row>
    <row r="63" spans="1:11" s="32" customFormat="1" ht="15" customHeight="1">
      <c r="A63" s="161" t="s">
        <v>61</v>
      </c>
      <c r="B63" s="162"/>
      <c r="C63" s="162"/>
      <c r="D63" s="162"/>
      <c r="E63" s="162"/>
      <c r="F63" s="162"/>
      <c r="G63" s="163"/>
      <c r="H63" s="31">
        <f>SUM(H62:H62)</f>
        <v>0.09079296000000002</v>
      </c>
      <c r="I63" s="19">
        <f>I62</f>
        <v>189.21252864000004</v>
      </c>
      <c r="J63" s="9"/>
      <c r="K63" s="34"/>
    </row>
    <row r="64" ht="4.5" customHeight="1">
      <c r="J64" s="10"/>
    </row>
    <row r="65" spans="1:10" s="32" customFormat="1" ht="11.25">
      <c r="A65" s="168" t="s">
        <v>62</v>
      </c>
      <c r="B65" s="168"/>
      <c r="C65" s="168"/>
      <c r="D65" s="168"/>
      <c r="E65" s="168"/>
      <c r="F65" s="168"/>
      <c r="G65" s="168"/>
      <c r="H65" s="35">
        <f>H41+H52+H59+H63</f>
        <v>0.7426699600000002</v>
      </c>
      <c r="I65" s="36">
        <f>I41+I52+I59+I63</f>
        <v>1547.7241966400002</v>
      </c>
      <c r="J65" s="9"/>
    </row>
    <row r="66" ht="4.5" customHeight="1"/>
    <row r="67" spans="1:9" ht="33.75">
      <c r="A67" s="6" t="s">
        <v>63</v>
      </c>
      <c r="B67" s="142" t="s">
        <v>64</v>
      </c>
      <c r="C67" s="143"/>
      <c r="D67" s="143"/>
      <c r="E67" s="143"/>
      <c r="F67" s="143"/>
      <c r="G67" s="144"/>
      <c r="H67" s="6" t="s">
        <v>29</v>
      </c>
      <c r="I67" s="6" t="s">
        <v>30</v>
      </c>
    </row>
    <row r="68" spans="1:9" ht="15" customHeight="1">
      <c r="A68" s="29">
        <v>1</v>
      </c>
      <c r="B68" s="145" t="s">
        <v>183</v>
      </c>
      <c r="C68" s="146"/>
      <c r="D68" s="146"/>
      <c r="E68" s="146"/>
      <c r="F68" s="146"/>
      <c r="G68" s="147"/>
      <c r="H68" s="7">
        <f>I68/$I$30</f>
        <v>0.0731362763915547</v>
      </c>
      <c r="I68" s="8">
        <f>I79</f>
        <v>152.416</v>
      </c>
    </row>
    <row r="69" spans="1:9" ht="15" customHeight="1">
      <c r="A69" s="29">
        <v>2</v>
      </c>
      <c r="B69" s="145" t="s">
        <v>66</v>
      </c>
      <c r="C69" s="146"/>
      <c r="D69" s="146"/>
      <c r="E69" s="146"/>
      <c r="F69" s="146"/>
      <c r="G69" s="147"/>
      <c r="H69" s="7">
        <f>I69/$I$30</f>
        <v>0.02550863723608445</v>
      </c>
      <c r="I69" s="8">
        <f>I75</f>
        <v>53.16</v>
      </c>
    </row>
    <row r="70" spans="1:9" ht="15" customHeight="1">
      <c r="A70" s="25">
        <v>3</v>
      </c>
      <c r="B70" s="145" t="s">
        <v>67</v>
      </c>
      <c r="C70" s="146"/>
      <c r="D70" s="146"/>
      <c r="E70" s="146"/>
      <c r="F70" s="146"/>
      <c r="G70" s="147"/>
      <c r="H70" s="7">
        <f>I70/$I$30</f>
        <v>0</v>
      </c>
      <c r="I70" s="8">
        <v>0</v>
      </c>
    </row>
    <row r="71" spans="1:10" ht="15" customHeight="1">
      <c r="A71" s="161" t="s">
        <v>68</v>
      </c>
      <c r="B71" s="162"/>
      <c r="C71" s="162"/>
      <c r="D71" s="162"/>
      <c r="E71" s="162"/>
      <c r="F71" s="162"/>
      <c r="G71" s="163"/>
      <c r="H71" s="31">
        <f>H68+H69+H70</f>
        <v>0.09864491362763916</v>
      </c>
      <c r="I71" s="19">
        <f>I68+I69+I70</f>
        <v>205.576</v>
      </c>
      <c r="J71" s="9"/>
    </row>
    <row r="72" spans="1:9" ht="4.5" customHeight="1">
      <c r="A72" s="2"/>
      <c r="B72" s="2"/>
      <c r="C72" s="2"/>
      <c r="D72" s="2"/>
      <c r="E72" s="2"/>
      <c r="F72" s="2"/>
      <c r="G72" s="2"/>
      <c r="H72" s="37"/>
      <c r="I72" s="38"/>
    </row>
    <row r="73" spans="1:9" ht="15" customHeight="1">
      <c r="A73" s="141" t="s">
        <v>69</v>
      </c>
      <c r="B73" s="141"/>
      <c r="C73" s="141"/>
      <c r="D73" s="141"/>
      <c r="E73" s="141"/>
      <c r="F73" s="141"/>
      <c r="G73" s="141"/>
      <c r="H73" s="141"/>
      <c r="I73" s="141"/>
    </row>
    <row r="74" spans="1:9" ht="24" customHeight="1">
      <c r="A74" s="138" t="s">
        <v>70</v>
      </c>
      <c r="B74" s="138"/>
      <c r="C74" s="25" t="s">
        <v>71</v>
      </c>
      <c r="D74" s="25" t="s">
        <v>72</v>
      </c>
      <c r="E74" s="25" t="s">
        <v>73</v>
      </c>
      <c r="F74" s="25" t="s">
        <v>74</v>
      </c>
      <c r="G74" s="25" t="s">
        <v>75</v>
      </c>
      <c r="H74" s="7" t="s">
        <v>76</v>
      </c>
      <c r="I74" s="8" t="s">
        <v>77</v>
      </c>
    </row>
    <row r="75" spans="1:9" ht="15" customHeight="1">
      <c r="A75" s="138">
        <f>I12</f>
        <v>4.05</v>
      </c>
      <c r="B75" s="138"/>
      <c r="C75" s="25">
        <f>I13</f>
        <v>22</v>
      </c>
      <c r="D75" s="25">
        <f>I14</f>
        <v>2</v>
      </c>
      <c r="E75" s="27">
        <f>A75*C75*D75</f>
        <v>178.2</v>
      </c>
      <c r="F75" s="8">
        <f>I24</f>
        <v>2084</v>
      </c>
      <c r="G75" s="11">
        <f>I15</f>
        <v>0.06</v>
      </c>
      <c r="H75" s="27">
        <f>F75*G75</f>
        <v>125.03999999999999</v>
      </c>
      <c r="I75" s="8">
        <f>IF(H75&gt;E75,0,E75-H75)</f>
        <v>53.16</v>
      </c>
    </row>
    <row r="76" spans="1:9" ht="4.5" customHeight="1">
      <c r="A76" s="28"/>
      <c r="B76" s="28"/>
      <c r="C76" s="28"/>
      <c r="D76" s="28"/>
      <c r="E76" s="39"/>
      <c r="F76" s="39"/>
      <c r="G76" s="40"/>
      <c r="H76" s="39"/>
      <c r="I76" s="41"/>
    </row>
    <row r="77" spans="1:9" ht="15" customHeight="1">
      <c r="A77" s="141" t="s">
        <v>78</v>
      </c>
      <c r="B77" s="141"/>
      <c r="C77" s="141"/>
      <c r="D77" s="141"/>
      <c r="E77" s="141"/>
      <c r="F77" s="141"/>
      <c r="G77" s="141"/>
      <c r="H77" s="141"/>
      <c r="I77" s="141"/>
    </row>
    <row r="78" spans="1:9" ht="23.25" customHeight="1">
      <c r="A78" s="138" t="s">
        <v>79</v>
      </c>
      <c r="B78" s="138"/>
      <c r="C78" s="25" t="s">
        <v>140</v>
      </c>
      <c r="D78" s="25" t="s">
        <v>81</v>
      </c>
      <c r="E78" s="25" t="s">
        <v>73</v>
      </c>
      <c r="F78" s="25" t="s">
        <v>74</v>
      </c>
      <c r="G78" s="25" t="s">
        <v>75</v>
      </c>
      <c r="H78" s="7" t="str">
        <f>H74</f>
        <v>Valor desconto</v>
      </c>
      <c r="I78" s="8" t="s">
        <v>77</v>
      </c>
    </row>
    <row r="79" spans="1:9" ht="15" customHeight="1">
      <c r="A79" s="167">
        <f>I16</f>
        <v>8.66</v>
      </c>
      <c r="B79" s="167"/>
      <c r="C79" s="12">
        <f>I17</f>
        <v>22</v>
      </c>
      <c r="D79" s="25">
        <f>I18</f>
        <v>1</v>
      </c>
      <c r="E79" s="27">
        <f>A79*C79*D79</f>
        <v>190.52</v>
      </c>
      <c r="F79" s="8">
        <f>E79</f>
        <v>190.52</v>
      </c>
      <c r="G79" s="24">
        <f>I19</f>
        <v>0.2</v>
      </c>
      <c r="H79" s="27">
        <f>F79*G79</f>
        <v>38.104000000000006</v>
      </c>
      <c r="I79" s="8">
        <f>E79-H79</f>
        <v>152.416</v>
      </c>
    </row>
    <row r="80" ht="4.5" customHeight="1"/>
    <row r="81" spans="1:12" ht="11.25">
      <c r="A81" s="177" t="s">
        <v>82</v>
      </c>
      <c r="B81" s="177"/>
      <c r="C81" s="177"/>
      <c r="D81" s="177"/>
      <c r="E81" s="177"/>
      <c r="F81" s="177"/>
      <c r="G81" s="177"/>
      <c r="H81" s="42">
        <f>H30+H65+H71</f>
        <v>1.8413148736276392</v>
      </c>
      <c r="I81" s="43">
        <f>I30+I65+I71</f>
        <v>3837.30019664</v>
      </c>
      <c r="J81" s="9"/>
      <c r="L81" s="9"/>
    </row>
    <row r="82" spans="1:12" s="14" customFormat="1" ht="4.5" customHeight="1">
      <c r="A82" s="44"/>
      <c r="B82" s="44"/>
      <c r="C82" s="44"/>
      <c r="D82" s="44"/>
      <c r="E82" s="44"/>
      <c r="F82" s="44"/>
      <c r="G82" s="44"/>
      <c r="H82" s="45"/>
      <c r="I82" s="46"/>
      <c r="J82" s="13"/>
      <c r="L82" s="13"/>
    </row>
    <row r="83" spans="1:9" ht="11.25">
      <c r="A83" s="140" t="s">
        <v>83</v>
      </c>
      <c r="B83" s="140"/>
      <c r="C83" s="140"/>
      <c r="D83" s="140"/>
      <c r="E83" s="140"/>
      <c r="F83" s="140"/>
      <c r="G83" s="140"/>
      <c r="H83" s="140"/>
      <c r="I83" s="140"/>
    </row>
    <row r="84" spans="1:9" ht="33.75">
      <c r="A84" s="6" t="s">
        <v>27</v>
      </c>
      <c r="B84" s="142" t="s">
        <v>84</v>
      </c>
      <c r="C84" s="143"/>
      <c r="D84" s="143"/>
      <c r="E84" s="143"/>
      <c r="F84" s="143"/>
      <c r="G84" s="144"/>
      <c r="H84" s="6" t="s">
        <v>29</v>
      </c>
      <c r="I84" s="6" t="s">
        <v>30</v>
      </c>
    </row>
    <row r="85" spans="1:9" ht="15" customHeight="1">
      <c r="A85" s="25">
        <v>1</v>
      </c>
      <c r="B85" s="145" t="s">
        <v>85</v>
      </c>
      <c r="C85" s="146"/>
      <c r="D85" s="146"/>
      <c r="E85" s="146"/>
      <c r="F85" s="146"/>
      <c r="G85" s="147"/>
      <c r="H85" s="7">
        <f aca="true" t="shared" si="3" ref="H85:H90">I85/$I$96</f>
        <v>0</v>
      </c>
      <c r="I85" s="8">
        <v>0</v>
      </c>
    </row>
    <row r="86" spans="1:9" ht="15" customHeight="1">
      <c r="A86" s="25">
        <v>2</v>
      </c>
      <c r="B86" s="181" t="s">
        <v>165</v>
      </c>
      <c r="C86" s="182"/>
      <c r="D86" s="182"/>
      <c r="E86" s="182"/>
      <c r="F86" s="182"/>
      <c r="G86" s="183"/>
      <c r="H86" s="7">
        <f t="shared" si="3"/>
        <v>0</v>
      </c>
      <c r="I86" s="8">
        <f>IF(F94=10%,G94,0)</f>
        <v>0</v>
      </c>
    </row>
    <row r="87" spans="1:9" ht="15" customHeight="1">
      <c r="A87" s="25">
        <v>3</v>
      </c>
      <c r="B87" s="145" t="s">
        <v>86</v>
      </c>
      <c r="C87" s="146"/>
      <c r="D87" s="146"/>
      <c r="E87" s="146"/>
      <c r="F87" s="146"/>
      <c r="G87" s="147"/>
      <c r="H87" s="7">
        <f t="shared" si="3"/>
        <v>0</v>
      </c>
      <c r="I87" s="8">
        <v>0</v>
      </c>
    </row>
    <row r="88" spans="1:9" ht="15" customHeight="1">
      <c r="A88" s="25">
        <v>4</v>
      </c>
      <c r="B88" s="169" t="s">
        <v>166</v>
      </c>
      <c r="C88" s="170"/>
      <c r="D88" s="170"/>
      <c r="E88" s="170"/>
      <c r="F88" s="170"/>
      <c r="G88" s="171"/>
      <c r="H88" s="7">
        <f t="shared" si="3"/>
        <v>0</v>
      </c>
      <c r="I88" s="8">
        <v>0</v>
      </c>
    </row>
    <row r="89" spans="1:9" ht="15" customHeight="1">
      <c r="A89" s="25">
        <v>5</v>
      </c>
      <c r="B89" s="145" t="s">
        <v>87</v>
      </c>
      <c r="C89" s="146"/>
      <c r="D89" s="146"/>
      <c r="E89" s="146"/>
      <c r="F89" s="146"/>
      <c r="G89" s="147"/>
      <c r="H89" s="7">
        <f t="shared" si="3"/>
        <v>0</v>
      </c>
      <c r="I89" s="8">
        <v>0</v>
      </c>
    </row>
    <row r="90" spans="1:9" ht="15" customHeight="1">
      <c r="A90" s="25">
        <v>6</v>
      </c>
      <c r="B90" s="145" t="s">
        <v>88</v>
      </c>
      <c r="C90" s="146"/>
      <c r="D90" s="146"/>
      <c r="E90" s="146"/>
      <c r="F90" s="146"/>
      <c r="G90" s="147"/>
      <c r="H90" s="7">
        <f t="shared" si="3"/>
        <v>0</v>
      </c>
      <c r="I90" s="8">
        <v>0</v>
      </c>
    </row>
    <row r="91" spans="1:10" ht="15" customHeight="1">
      <c r="A91" s="161" t="s">
        <v>89</v>
      </c>
      <c r="B91" s="162"/>
      <c r="C91" s="162"/>
      <c r="D91" s="162"/>
      <c r="E91" s="162"/>
      <c r="F91" s="162"/>
      <c r="G91" s="163"/>
      <c r="H91" s="31">
        <f>H85+H86+H87+H88+H89+H90</f>
        <v>0</v>
      </c>
      <c r="I91" s="47">
        <f>I85+I86+I87+I88+I89+I90</f>
        <v>0</v>
      </c>
      <c r="J91" s="9"/>
    </row>
    <row r="92" spans="1:9" ht="30" customHeight="1">
      <c r="A92" s="64"/>
      <c r="B92" s="175" t="s">
        <v>168</v>
      </c>
      <c r="C92" s="175"/>
      <c r="D92" s="175"/>
      <c r="E92" s="175"/>
      <c r="F92" s="175"/>
      <c r="G92" s="175"/>
      <c r="H92" s="175"/>
      <c r="I92" s="175"/>
    </row>
    <row r="93" spans="1:9" ht="3" customHeight="1">
      <c r="A93" s="64"/>
      <c r="B93" s="176"/>
      <c r="C93" s="176"/>
      <c r="D93" s="176"/>
      <c r="E93" s="176"/>
      <c r="F93" s="176"/>
      <c r="G93" s="176"/>
      <c r="H93" s="176"/>
      <c r="I93" s="176"/>
    </row>
    <row r="94" spans="1:9" ht="47.25" customHeight="1">
      <c r="A94" s="185" t="s">
        <v>167</v>
      </c>
      <c r="B94" s="186"/>
      <c r="C94" s="186"/>
      <c r="D94" s="186"/>
      <c r="E94" s="187"/>
      <c r="F94" s="15">
        <v>0.2</v>
      </c>
      <c r="G94" s="16">
        <f>I96*F94</f>
        <v>756.8280393280002</v>
      </c>
      <c r="H94" s="30" t="s">
        <v>90</v>
      </c>
      <c r="I94" s="70">
        <f>I69</f>
        <v>53.16</v>
      </c>
    </row>
    <row r="95" spans="1:9" ht="39" customHeight="1">
      <c r="A95" s="188" t="s">
        <v>91</v>
      </c>
      <c r="B95" s="188"/>
      <c r="C95" s="49" t="s">
        <v>92</v>
      </c>
      <c r="D95" s="49" t="s">
        <v>93</v>
      </c>
      <c r="E95" s="49" t="s">
        <v>94</v>
      </c>
      <c r="F95" s="49" t="s">
        <v>95</v>
      </c>
      <c r="G95" s="69" t="s">
        <v>176</v>
      </c>
      <c r="H95" s="30" t="s">
        <v>97</v>
      </c>
      <c r="I95" s="50" t="s">
        <v>98</v>
      </c>
    </row>
    <row r="96" spans="1:10" ht="16.5" customHeight="1">
      <c r="A96" s="189">
        <f>I30</f>
        <v>2084</v>
      </c>
      <c r="B96" s="189"/>
      <c r="C96" s="26">
        <f>I41</f>
        <v>766.912</v>
      </c>
      <c r="D96" s="26">
        <f>I52</f>
        <v>514.16448</v>
      </c>
      <c r="E96" s="26">
        <f>I59</f>
        <v>77.435188</v>
      </c>
      <c r="F96" s="26">
        <f>I63</f>
        <v>189.21252864000004</v>
      </c>
      <c r="G96" s="26">
        <f>I71</f>
        <v>205.576</v>
      </c>
      <c r="H96" s="26">
        <f>A96+C96+D96+E96+F96+G96</f>
        <v>3837.30019664</v>
      </c>
      <c r="I96" s="26">
        <f>H96-I94</f>
        <v>3784.1401966400003</v>
      </c>
      <c r="J96" s="9"/>
    </row>
    <row r="97" spans="1:9" ht="4.5" customHeight="1">
      <c r="A97" s="33"/>
      <c r="B97" s="166"/>
      <c r="C97" s="166"/>
      <c r="D97" s="166"/>
      <c r="E97" s="166"/>
      <c r="F97" s="166"/>
      <c r="G97" s="166"/>
      <c r="H97" s="166"/>
      <c r="I97" s="166"/>
    </row>
    <row r="98" spans="1:9" ht="33.75">
      <c r="A98" s="6" t="s">
        <v>33</v>
      </c>
      <c r="B98" s="142" t="s">
        <v>99</v>
      </c>
      <c r="C98" s="143"/>
      <c r="D98" s="143"/>
      <c r="E98" s="143"/>
      <c r="F98" s="143"/>
      <c r="G98" s="144"/>
      <c r="H98" s="6" t="s">
        <v>29</v>
      </c>
      <c r="I98" s="6" t="s">
        <v>30</v>
      </c>
    </row>
    <row r="99" spans="1:9" ht="15" customHeight="1">
      <c r="A99" s="25">
        <v>1</v>
      </c>
      <c r="B99" s="145" t="s">
        <v>100</v>
      </c>
      <c r="C99" s="146"/>
      <c r="D99" s="146"/>
      <c r="E99" s="146"/>
      <c r="F99" s="146"/>
      <c r="G99" s="147"/>
      <c r="H99" s="7">
        <f>I99/$I$96</f>
        <v>0</v>
      </c>
      <c r="I99" s="8">
        <v>0</v>
      </c>
    </row>
    <row r="100" spans="1:9" ht="15" customHeight="1">
      <c r="A100" s="25">
        <v>2</v>
      </c>
      <c r="B100" s="145" t="s">
        <v>101</v>
      </c>
      <c r="C100" s="146"/>
      <c r="D100" s="146"/>
      <c r="E100" s="146"/>
      <c r="F100" s="146"/>
      <c r="G100" s="147"/>
      <c r="H100" s="7">
        <f>I100/$I$96</f>
        <v>0</v>
      </c>
      <c r="I100" s="8">
        <v>0</v>
      </c>
    </row>
    <row r="101" spans="1:9" ht="15" customHeight="1">
      <c r="A101" s="161" t="s">
        <v>102</v>
      </c>
      <c r="B101" s="162"/>
      <c r="C101" s="162"/>
      <c r="D101" s="162"/>
      <c r="E101" s="162"/>
      <c r="F101" s="162"/>
      <c r="G101" s="163"/>
      <c r="H101" s="31">
        <f>H99+H100</f>
        <v>0</v>
      </c>
      <c r="I101" s="19">
        <f>I99+I100</f>
        <v>0</v>
      </c>
    </row>
    <row r="102" ht="4.5" customHeight="1"/>
    <row r="103" spans="1:9" ht="33.75">
      <c r="A103" s="6" t="s">
        <v>37</v>
      </c>
      <c r="B103" s="142" t="s">
        <v>103</v>
      </c>
      <c r="C103" s="143"/>
      <c r="D103" s="143"/>
      <c r="E103" s="143"/>
      <c r="F103" s="143"/>
      <c r="G103" s="144"/>
      <c r="H103" s="6" t="s">
        <v>29</v>
      </c>
      <c r="I103" s="6" t="s">
        <v>30</v>
      </c>
    </row>
    <row r="104" spans="1:9" ht="15" customHeight="1">
      <c r="A104" s="25">
        <v>1</v>
      </c>
      <c r="B104" s="145" t="s">
        <v>103</v>
      </c>
      <c r="C104" s="146"/>
      <c r="D104" s="146"/>
      <c r="E104" s="146"/>
      <c r="F104" s="146"/>
      <c r="G104" s="147"/>
      <c r="H104" s="7">
        <f>I104/I96</f>
        <v>0</v>
      </c>
      <c r="I104" s="8">
        <v>0</v>
      </c>
    </row>
    <row r="105" spans="1:11" ht="15" customHeight="1">
      <c r="A105" s="161" t="s">
        <v>102</v>
      </c>
      <c r="B105" s="162"/>
      <c r="C105" s="162"/>
      <c r="D105" s="162"/>
      <c r="E105" s="162"/>
      <c r="F105" s="162"/>
      <c r="G105" s="163"/>
      <c r="H105" s="31">
        <f>H104</f>
        <v>0</v>
      </c>
      <c r="I105" s="19">
        <f>I104</f>
        <v>0</v>
      </c>
      <c r="J105" s="9"/>
      <c r="K105" s="9"/>
    </row>
    <row r="106" spans="1:9" ht="4.5" customHeight="1">
      <c r="A106" s="2"/>
      <c r="B106" s="2"/>
      <c r="C106" s="2"/>
      <c r="D106" s="2"/>
      <c r="E106" s="2"/>
      <c r="F106" s="2"/>
      <c r="G106" s="2"/>
      <c r="H106" s="37"/>
      <c r="I106" s="38"/>
    </row>
    <row r="107" spans="1:12" ht="39" customHeight="1">
      <c r="A107" s="184" t="s">
        <v>104</v>
      </c>
      <c r="B107" s="184"/>
      <c r="C107" s="184"/>
      <c r="D107" s="184"/>
      <c r="E107" s="184"/>
      <c r="F107" s="15">
        <v>0.18</v>
      </c>
      <c r="G107" s="16">
        <f>I109*F107</f>
        <v>681.1452353952001</v>
      </c>
      <c r="H107" s="30" t="s">
        <v>90</v>
      </c>
      <c r="I107" s="48">
        <f>I69</f>
        <v>53.16</v>
      </c>
      <c r="L107" s="1"/>
    </row>
    <row r="108" spans="1:12" ht="33.75">
      <c r="A108" s="188" t="s">
        <v>91</v>
      </c>
      <c r="B108" s="188"/>
      <c r="C108" s="49" t="s">
        <v>92</v>
      </c>
      <c r="D108" s="49" t="s">
        <v>93</v>
      </c>
      <c r="E108" s="49" t="s">
        <v>94</v>
      </c>
      <c r="F108" s="49" t="s">
        <v>95</v>
      </c>
      <c r="G108" s="69" t="s">
        <v>176</v>
      </c>
      <c r="H108" s="30" t="s">
        <v>97</v>
      </c>
      <c r="I108" s="50" t="s">
        <v>98</v>
      </c>
      <c r="L108" s="1"/>
    </row>
    <row r="109" spans="1:12" ht="16.5" customHeight="1">
      <c r="A109" s="189">
        <f>I30</f>
        <v>2084</v>
      </c>
      <c r="B109" s="189"/>
      <c r="C109" s="26">
        <f>I41</f>
        <v>766.912</v>
      </c>
      <c r="D109" s="26">
        <f>I52</f>
        <v>514.16448</v>
      </c>
      <c r="E109" s="26">
        <f>I59</f>
        <v>77.435188</v>
      </c>
      <c r="F109" s="26">
        <f>I63</f>
        <v>189.21252864000004</v>
      </c>
      <c r="G109" s="26">
        <f>I71</f>
        <v>205.576</v>
      </c>
      <c r="H109" s="26">
        <f>A109+C109+D109+E109+F109+G109</f>
        <v>3837.30019664</v>
      </c>
      <c r="I109" s="26">
        <f>H109-I107</f>
        <v>3784.1401966400003</v>
      </c>
      <c r="J109" s="9"/>
      <c r="L109" s="1"/>
    </row>
    <row r="110" ht="4.5" customHeight="1"/>
    <row r="111" spans="1:9" ht="11.25">
      <c r="A111" s="177" t="s">
        <v>105</v>
      </c>
      <c r="B111" s="177"/>
      <c r="C111" s="177"/>
      <c r="D111" s="177"/>
      <c r="E111" s="177"/>
      <c r="F111" s="177"/>
      <c r="G111" s="177"/>
      <c r="H111" s="42">
        <f>H91+H101+H105</f>
        <v>0</v>
      </c>
      <c r="I111" s="43">
        <f>I91+I101+I105</f>
        <v>0</v>
      </c>
    </row>
    <row r="112" ht="4.5" customHeight="1"/>
    <row r="113" spans="1:9" ht="11.25">
      <c r="A113" s="140" t="s">
        <v>106</v>
      </c>
      <c r="B113" s="140"/>
      <c r="C113" s="140"/>
      <c r="D113" s="140"/>
      <c r="E113" s="140"/>
      <c r="F113" s="140"/>
      <c r="G113" s="140"/>
      <c r="H113" s="140"/>
      <c r="I113" s="140"/>
    </row>
    <row r="114" spans="1:9" ht="33.75">
      <c r="A114" s="6" t="s">
        <v>27</v>
      </c>
      <c r="B114" s="142" t="s">
        <v>159</v>
      </c>
      <c r="C114" s="143"/>
      <c r="D114" s="143"/>
      <c r="E114" s="143"/>
      <c r="F114" s="143"/>
      <c r="G114" s="144"/>
      <c r="H114" s="6" t="s">
        <v>29</v>
      </c>
      <c r="I114" s="6" t="s">
        <v>30</v>
      </c>
    </row>
    <row r="115" spans="1:9" ht="15" customHeight="1">
      <c r="A115" s="25">
        <v>1</v>
      </c>
      <c r="B115" s="145" t="s">
        <v>107</v>
      </c>
      <c r="C115" s="146"/>
      <c r="D115" s="146"/>
      <c r="E115" s="146"/>
      <c r="F115" s="146"/>
      <c r="G115" s="147"/>
      <c r="H115" s="7">
        <f>I115/$I$81</f>
        <v>0.019241982507288632</v>
      </c>
      <c r="I115" s="8">
        <f>($D$125/$E$126)*G125</f>
        <v>73.83726325896211</v>
      </c>
    </row>
    <row r="116" spans="1:9" ht="15" customHeight="1">
      <c r="A116" s="25">
        <v>2</v>
      </c>
      <c r="B116" s="145" t="s">
        <v>108</v>
      </c>
      <c r="C116" s="146"/>
      <c r="D116" s="146"/>
      <c r="E116" s="146"/>
      <c r="F116" s="146"/>
      <c r="G116" s="147"/>
      <c r="H116" s="7">
        <f>I116/$I$81</f>
        <v>0.08862973760932945</v>
      </c>
      <c r="I116" s="8">
        <f>($D$125/$E$126)*G126</f>
        <v>340.0989095564315</v>
      </c>
    </row>
    <row r="117" spans="1:9" ht="15" customHeight="1">
      <c r="A117" s="25">
        <v>3</v>
      </c>
      <c r="B117" s="145" t="s">
        <v>14</v>
      </c>
      <c r="C117" s="146"/>
      <c r="D117" s="146"/>
      <c r="E117" s="146"/>
      <c r="F117" s="146"/>
      <c r="G117" s="147"/>
      <c r="H117" s="7">
        <f>I117/$I$81</f>
        <v>0.05830903790087465</v>
      </c>
      <c r="I117" s="8">
        <f>($D$125/$E$126)*G127</f>
        <v>223.7492826029155</v>
      </c>
    </row>
    <row r="118" spans="1:9" ht="15" customHeight="1">
      <c r="A118" s="25">
        <v>4</v>
      </c>
      <c r="B118" s="145" t="s">
        <v>109</v>
      </c>
      <c r="C118" s="146"/>
      <c r="D118" s="146"/>
      <c r="E118" s="146"/>
      <c r="F118" s="146"/>
      <c r="G118" s="147"/>
      <c r="H118" s="7">
        <f>I118/$I$81</f>
        <v>0</v>
      </c>
      <c r="I118" s="8">
        <v>0</v>
      </c>
    </row>
    <row r="119" spans="1:9" ht="15" customHeight="1">
      <c r="A119" s="25">
        <v>5</v>
      </c>
      <c r="B119" s="145" t="s">
        <v>88</v>
      </c>
      <c r="C119" s="146"/>
      <c r="D119" s="146"/>
      <c r="E119" s="146"/>
      <c r="F119" s="146"/>
      <c r="G119" s="147"/>
      <c r="H119" s="7">
        <f>I119/$I$81</f>
        <v>0</v>
      </c>
      <c r="I119" s="8">
        <v>0</v>
      </c>
    </row>
    <row r="120" spans="1:9" ht="15" customHeight="1">
      <c r="A120" s="161" t="s">
        <v>110</v>
      </c>
      <c r="B120" s="162"/>
      <c r="C120" s="162"/>
      <c r="D120" s="162"/>
      <c r="E120" s="162"/>
      <c r="F120" s="162"/>
      <c r="G120" s="163"/>
      <c r="H120" s="31">
        <f>H115+H116+H117+H118+H119</f>
        <v>0.1661807580174927</v>
      </c>
      <c r="I120" s="19">
        <f>I115+I116+I117+I118+I119</f>
        <v>637.6854554183092</v>
      </c>
    </row>
    <row r="121" spans="1:9" ht="11.25" customHeight="1">
      <c r="A121" s="33" t="s">
        <v>111</v>
      </c>
      <c r="B121" s="165" t="s">
        <v>112</v>
      </c>
      <c r="C121" s="165"/>
      <c r="D121" s="165"/>
      <c r="E121" s="165"/>
      <c r="F121" s="165"/>
      <c r="G121" s="165"/>
      <c r="H121" s="165"/>
      <c r="I121" s="165"/>
    </row>
    <row r="122" spans="1:9" ht="25.5" customHeight="1">
      <c r="A122" s="33" t="s">
        <v>113</v>
      </c>
      <c r="B122" s="193" t="s">
        <v>114</v>
      </c>
      <c r="C122" s="193"/>
      <c r="D122" s="193"/>
      <c r="E122" s="193"/>
      <c r="F122" s="193"/>
      <c r="G122" s="193"/>
      <c r="H122" s="193"/>
      <c r="I122" s="193"/>
    </row>
    <row r="123" spans="1:9" ht="13.5" customHeight="1">
      <c r="A123" s="194" t="s">
        <v>115</v>
      </c>
      <c r="B123" s="194"/>
      <c r="C123" s="194"/>
      <c r="D123" s="194"/>
      <c r="E123" s="194"/>
      <c r="F123" s="194"/>
      <c r="G123" s="194"/>
      <c r="H123" s="194"/>
      <c r="I123" s="194"/>
    </row>
    <row r="124" spans="1:9" ht="13.5" customHeight="1">
      <c r="A124" s="195" t="s">
        <v>116</v>
      </c>
      <c r="B124" s="195"/>
      <c r="C124" s="25" t="s">
        <v>117</v>
      </c>
      <c r="D124" s="138" t="s">
        <v>118</v>
      </c>
      <c r="E124" s="139"/>
      <c r="F124" s="25" t="s">
        <v>119</v>
      </c>
      <c r="G124" s="25" t="s">
        <v>120</v>
      </c>
      <c r="H124" s="138" t="s">
        <v>121</v>
      </c>
      <c r="I124" s="138"/>
    </row>
    <row r="125" spans="1:10" ht="13.5" customHeight="1">
      <c r="A125" s="196">
        <f>I81</f>
        <v>3837.30019664</v>
      </c>
      <c r="B125" s="197"/>
      <c r="C125" s="8">
        <f>I111</f>
        <v>0</v>
      </c>
      <c r="D125" s="198">
        <f>A125+C125</f>
        <v>3837.30019664</v>
      </c>
      <c r="E125" s="199"/>
      <c r="F125" s="25" t="s">
        <v>107</v>
      </c>
      <c r="G125" s="24">
        <v>0.0165</v>
      </c>
      <c r="H125" s="191">
        <v>0.0065</v>
      </c>
      <c r="I125" s="191"/>
      <c r="J125" s="9"/>
    </row>
    <row r="126" spans="1:9" ht="13.5" customHeight="1">
      <c r="A126" s="190" t="s">
        <v>122</v>
      </c>
      <c r="B126" s="190"/>
      <c r="C126" s="25">
        <v>1</v>
      </c>
      <c r="D126" s="17">
        <f>G129/1</f>
        <v>0.14250000000000002</v>
      </c>
      <c r="E126" s="56">
        <f>C126-D126</f>
        <v>0.8574999999999999</v>
      </c>
      <c r="F126" s="25" t="s">
        <v>108</v>
      </c>
      <c r="G126" s="24">
        <v>0.076</v>
      </c>
      <c r="H126" s="191">
        <v>0.03</v>
      </c>
      <c r="I126" s="191"/>
    </row>
    <row r="127" spans="1:9" ht="13.5" customHeight="1">
      <c r="A127" s="190" t="s">
        <v>123</v>
      </c>
      <c r="B127" s="190"/>
      <c r="C127" s="25">
        <v>1</v>
      </c>
      <c r="D127" s="17">
        <f>H129</f>
        <v>0.0865</v>
      </c>
      <c r="E127" s="52">
        <f>C127-D127</f>
        <v>0.9135</v>
      </c>
      <c r="F127" s="25" t="s">
        <v>14</v>
      </c>
      <c r="G127" s="24">
        <f>I11</f>
        <v>0.05</v>
      </c>
      <c r="H127" s="191">
        <f>I11</f>
        <v>0.05</v>
      </c>
      <c r="I127" s="191"/>
    </row>
    <row r="128" spans="1:9" ht="13.5" customHeight="1">
      <c r="A128" s="192" t="s">
        <v>160</v>
      </c>
      <c r="B128" s="192"/>
      <c r="C128" s="18">
        <v>1</v>
      </c>
      <c r="D128" s="18">
        <v>0.0654</v>
      </c>
      <c r="E128" s="51">
        <f>C128-D128</f>
        <v>0.9346</v>
      </c>
      <c r="F128" s="25" t="s">
        <v>124</v>
      </c>
      <c r="G128" s="24">
        <v>0</v>
      </c>
      <c r="H128" s="191">
        <v>0</v>
      </c>
      <c r="I128" s="191"/>
    </row>
    <row r="129" spans="1:9" ht="23.25" customHeight="1">
      <c r="A129" s="57" t="s">
        <v>125</v>
      </c>
      <c r="B129" s="203" t="s">
        <v>126</v>
      </c>
      <c r="C129" s="203"/>
      <c r="D129" s="203"/>
      <c r="E129" s="203"/>
      <c r="F129" s="29" t="s">
        <v>127</v>
      </c>
      <c r="G129" s="23">
        <f>SUM(G125:G128)</f>
        <v>0.14250000000000002</v>
      </c>
      <c r="H129" s="204">
        <f>SUM(H125:I128)</f>
        <v>0.0865</v>
      </c>
      <c r="I129" s="204"/>
    </row>
    <row r="130" spans="1:9" ht="4.5" customHeight="1">
      <c r="A130" s="53"/>
      <c r="B130" s="159"/>
      <c r="C130" s="159"/>
      <c r="D130" s="159"/>
      <c r="E130" s="159"/>
      <c r="F130" s="159"/>
      <c r="G130" s="159"/>
      <c r="H130" s="159"/>
      <c r="I130" s="159"/>
    </row>
    <row r="131" spans="1:9" ht="11.25">
      <c r="A131" s="177" t="s">
        <v>128</v>
      </c>
      <c r="B131" s="177"/>
      <c r="C131" s="177"/>
      <c r="D131" s="177"/>
      <c r="E131" s="177"/>
      <c r="F131" s="177"/>
      <c r="G131" s="177"/>
      <c r="H131" s="42">
        <f>H120</f>
        <v>0.1661807580174927</v>
      </c>
      <c r="I131" s="43">
        <f>I120</f>
        <v>637.6854554183092</v>
      </c>
    </row>
    <row r="132" ht="4.5" customHeight="1"/>
    <row r="133" spans="1:9" ht="11.25">
      <c r="A133" s="205" t="s">
        <v>129</v>
      </c>
      <c r="B133" s="205"/>
      <c r="C133" s="205"/>
      <c r="D133" s="205"/>
      <c r="E133" s="205"/>
      <c r="F133" s="205"/>
      <c r="G133" s="205"/>
      <c r="H133" s="205"/>
      <c r="I133" s="205"/>
    </row>
    <row r="134" spans="1:9" ht="11.25">
      <c r="A134" s="140" t="s">
        <v>26</v>
      </c>
      <c r="B134" s="140"/>
      <c r="C134" s="140"/>
      <c r="D134" s="140"/>
      <c r="E134" s="140"/>
      <c r="F134" s="140"/>
      <c r="G134" s="140"/>
      <c r="H134" s="140"/>
      <c r="I134" s="140"/>
    </row>
    <row r="135" spans="1:9" ht="15" customHeight="1">
      <c r="A135" s="25">
        <v>1</v>
      </c>
      <c r="B135" s="145" t="s">
        <v>169</v>
      </c>
      <c r="C135" s="146"/>
      <c r="D135" s="146"/>
      <c r="E135" s="146"/>
      <c r="F135" s="146"/>
      <c r="G135" s="147"/>
      <c r="H135" s="7">
        <f>I135/$G$152</f>
        <v>0.4656998171695692</v>
      </c>
      <c r="I135" s="19">
        <f>I30</f>
        <v>2084</v>
      </c>
    </row>
    <row r="136" spans="1:9" ht="15" customHeight="1">
      <c r="A136" s="25">
        <v>2</v>
      </c>
      <c r="B136" s="145" t="s">
        <v>130</v>
      </c>
      <c r="C136" s="146"/>
      <c r="D136" s="146"/>
      <c r="E136" s="146"/>
      <c r="F136" s="146"/>
      <c r="G136" s="147"/>
      <c r="H136" s="7">
        <f>I136/$G$152</f>
        <v>0.3458612645893313</v>
      </c>
      <c r="I136" s="19">
        <f>I41+I52+I59+I63</f>
        <v>1547.7241966400002</v>
      </c>
    </row>
    <row r="137" spans="1:9" ht="15" customHeight="1">
      <c r="A137" s="25">
        <v>3</v>
      </c>
      <c r="B137" s="157" t="s">
        <v>170</v>
      </c>
      <c r="C137" s="157"/>
      <c r="D137" s="157"/>
      <c r="E137" s="157"/>
      <c r="F137" s="157"/>
      <c r="G137" s="157"/>
      <c r="H137" s="7">
        <f>I137/$G$152</f>
        <v>0.045938918241099504</v>
      </c>
      <c r="I137" s="19">
        <f>I71</f>
        <v>205.576</v>
      </c>
    </row>
    <row r="138" spans="1:10" s="32" customFormat="1" ht="15" customHeight="1">
      <c r="A138" s="200" t="s">
        <v>131</v>
      </c>
      <c r="B138" s="201"/>
      <c r="C138" s="201"/>
      <c r="D138" s="201"/>
      <c r="E138" s="201"/>
      <c r="F138" s="201"/>
      <c r="G138" s="202"/>
      <c r="H138" s="42">
        <f>H135+H136+H137</f>
        <v>0.8575</v>
      </c>
      <c r="I138" s="43">
        <f>I135+I136+I137</f>
        <v>3837.30019664</v>
      </c>
      <c r="J138" s="54"/>
    </row>
    <row r="139" ht="4.5" customHeight="1"/>
    <row r="140" spans="1:9" ht="11.25">
      <c r="A140" s="140" t="s">
        <v>83</v>
      </c>
      <c r="B140" s="140"/>
      <c r="C140" s="140"/>
      <c r="D140" s="140"/>
      <c r="E140" s="140"/>
      <c r="F140" s="140"/>
      <c r="G140" s="140"/>
      <c r="H140" s="140"/>
      <c r="I140" s="140"/>
    </row>
    <row r="141" spans="1:9" ht="15" customHeight="1">
      <c r="A141" s="25">
        <v>1</v>
      </c>
      <c r="B141" s="145" t="s">
        <v>171</v>
      </c>
      <c r="C141" s="146"/>
      <c r="D141" s="146"/>
      <c r="E141" s="146"/>
      <c r="F141" s="146"/>
      <c r="G141" s="147"/>
      <c r="H141" s="7">
        <f>I141/$G$152</f>
        <v>0</v>
      </c>
      <c r="I141" s="8">
        <f>I91</f>
        <v>0</v>
      </c>
    </row>
    <row r="142" spans="1:9" ht="15" customHeight="1">
      <c r="A142" s="25">
        <v>2</v>
      </c>
      <c r="B142" s="145" t="s">
        <v>172</v>
      </c>
      <c r="C142" s="146"/>
      <c r="D142" s="146"/>
      <c r="E142" s="146"/>
      <c r="F142" s="146"/>
      <c r="G142" s="147"/>
      <c r="H142" s="7">
        <f>I142/$G$152</f>
        <v>0</v>
      </c>
      <c r="I142" s="8">
        <f>I101</f>
        <v>0</v>
      </c>
    </row>
    <row r="143" spans="1:9" ht="15" customHeight="1">
      <c r="A143" s="25">
        <v>3</v>
      </c>
      <c r="B143" s="145" t="s">
        <v>173</v>
      </c>
      <c r="C143" s="146"/>
      <c r="D143" s="146"/>
      <c r="E143" s="146"/>
      <c r="F143" s="146"/>
      <c r="G143" s="147"/>
      <c r="H143" s="7">
        <f>I143/$G$152</f>
        <v>0</v>
      </c>
      <c r="I143" s="8">
        <f>I105</f>
        <v>0</v>
      </c>
    </row>
    <row r="144" spans="1:9" ht="15" customHeight="1">
      <c r="A144" s="200" t="s">
        <v>132</v>
      </c>
      <c r="B144" s="201"/>
      <c r="C144" s="201"/>
      <c r="D144" s="201"/>
      <c r="E144" s="201"/>
      <c r="F144" s="201"/>
      <c r="G144" s="202"/>
      <c r="H144" s="42">
        <f>H141+H142+H143</f>
        <v>0</v>
      </c>
      <c r="I144" s="43">
        <f>I141+I142+I143</f>
        <v>0</v>
      </c>
    </row>
    <row r="145" ht="4.5" customHeight="1"/>
    <row r="146" spans="1:9" ht="11.25">
      <c r="A146" s="140" t="s">
        <v>106</v>
      </c>
      <c r="B146" s="140"/>
      <c r="C146" s="140"/>
      <c r="D146" s="140"/>
      <c r="E146" s="140"/>
      <c r="F146" s="140"/>
      <c r="G146" s="140"/>
      <c r="H146" s="140"/>
      <c r="I146" s="140"/>
    </row>
    <row r="147" spans="1:9" ht="15" customHeight="1">
      <c r="A147" s="25">
        <v>1</v>
      </c>
      <c r="B147" s="145" t="s">
        <v>177</v>
      </c>
      <c r="C147" s="146"/>
      <c r="D147" s="146"/>
      <c r="E147" s="146"/>
      <c r="F147" s="146"/>
      <c r="G147" s="147"/>
      <c r="H147" s="7">
        <f>I147/$G$152</f>
        <v>0.14250000000000004</v>
      </c>
      <c r="I147" s="8">
        <f>I120</f>
        <v>637.6854554183092</v>
      </c>
    </row>
    <row r="148" spans="1:11" ht="15" customHeight="1">
      <c r="A148" s="200" t="s">
        <v>133</v>
      </c>
      <c r="B148" s="201"/>
      <c r="C148" s="201"/>
      <c r="D148" s="201"/>
      <c r="E148" s="201"/>
      <c r="F148" s="201"/>
      <c r="G148" s="202"/>
      <c r="H148" s="42">
        <f>H147</f>
        <v>0.14250000000000004</v>
      </c>
      <c r="I148" s="43">
        <f>I120</f>
        <v>637.6854554183092</v>
      </c>
      <c r="K148" s="20"/>
    </row>
    <row r="149" ht="4.5" customHeight="1"/>
    <row r="150" spans="1:9" ht="11.25">
      <c r="A150" s="206" t="s">
        <v>129</v>
      </c>
      <c r="B150" s="206"/>
      <c r="C150" s="206"/>
      <c r="D150" s="206"/>
      <c r="E150" s="206"/>
      <c r="F150" s="206"/>
      <c r="G150" s="206"/>
      <c r="H150" s="206"/>
      <c r="I150" s="206"/>
    </row>
    <row r="151" spans="1:9" ht="45">
      <c r="A151" s="207" t="s">
        <v>134</v>
      </c>
      <c r="B151" s="207"/>
      <c r="C151" s="207"/>
      <c r="D151" s="207"/>
      <c r="E151" s="207"/>
      <c r="F151" s="207"/>
      <c r="G151" s="22" t="s">
        <v>135</v>
      </c>
      <c r="H151" s="22" t="s">
        <v>136</v>
      </c>
      <c r="I151" s="22" t="s">
        <v>137</v>
      </c>
    </row>
    <row r="152" spans="1:9" ht="11.25">
      <c r="A152" s="208" t="str">
        <f>G5</f>
        <v>TÉCNICO EM REFRIGERAÇÃO</v>
      </c>
      <c r="B152" s="209"/>
      <c r="C152" s="209"/>
      <c r="D152" s="209"/>
      <c r="E152" s="209"/>
      <c r="F152" s="210"/>
      <c r="G152" s="21">
        <f>I138+I144+I148</f>
        <v>4474.985652058309</v>
      </c>
      <c r="H152" s="22">
        <v>1</v>
      </c>
      <c r="I152" s="21">
        <f>G152*H152</f>
        <v>4474.985652058309</v>
      </c>
    </row>
    <row r="153" spans="1:9" ht="11.25">
      <c r="A153" s="208"/>
      <c r="B153" s="209"/>
      <c r="C153" s="209"/>
      <c r="D153" s="209"/>
      <c r="E153" s="209"/>
      <c r="F153" s="210"/>
      <c r="G153" s="22"/>
      <c r="H153" s="22"/>
      <c r="I153" s="21"/>
    </row>
    <row r="154" spans="1:10" s="32" customFormat="1" ht="11.25">
      <c r="A154" s="211" t="s">
        <v>178</v>
      </c>
      <c r="B154" s="212"/>
      <c r="C154" s="212"/>
      <c r="D154" s="212"/>
      <c r="E154" s="212"/>
      <c r="F154" s="212"/>
      <c r="G154" s="212"/>
      <c r="H154" s="213"/>
      <c r="I154" s="55">
        <f>I152+I153</f>
        <v>4474.985652058309</v>
      </c>
      <c r="J154" s="54"/>
    </row>
  </sheetData>
  <sheetProtection/>
  <mergeCells count="141">
    <mergeCell ref="A148:G148"/>
    <mergeCell ref="A150:I150"/>
    <mergeCell ref="A151:F151"/>
    <mergeCell ref="A152:F152"/>
    <mergeCell ref="A153:F153"/>
    <mergeCell ref="A154:H154"/>
    <mergeCell ref="B142:G142"/>
    <mergeCell ref="B143:G143"/>
    <mergeCell ref="A144:G144"/>
    <mergeCell ref="A146:I146"/>
    <mergeCell ref="B147:G147"/>
    <mergeCell ref="B129:E129"/>
    <mergeCell ref="H129:I129"/>
    <mergeCell ref="B130:I130"/>
    <mergeCell ref="A131:G131"/>
    <mergeCell ref="A133:I133"/>
    <mergeCell ref="A134:I134"/>
    <mergeCell ref="B135:G135"/>
    <mergeCell ref="B136:G136"/>
    <mergeCell ref="B137:G137"/>
    <mergeCell ref="A138:G138"/>
    <mergeCell ref="A140:I140"/>
    <mergeCell ref="B141:G141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A126:B126"/>
    <mergeCell ref="H126:I126"/>
    <mergeCell ref="A127:B127"/>
    <mergeCell ref="H127:I127"/>
    <mergeCell ref="A128:B128"/>
    <mergeCell ref="H128:I128"/>
    <mergeCell ref="A108:B108"/>
    <mergeCell ref="A109:B109"/>
    <mergeCell ref="A111:G111"/>
    <mergeCell ref="A113:I113"/>
    <mergeCell ref="B114:G114"/>
    <mergeCell ref="B115:G115"/>
    <mergeCell ref="B116:G116"/>
    <mergeCell ref="B117:G117"/>
    <mergeCell ref="B118:G118"/>
    <mergeCell ref="B119:G119"/>
    <mergeCell ref="A120:G120"/>
    <mergeCell ref="B121:I121"/>
    <mergeCell ref="A94:E94"/>
    <mergeCell ref="A95:B95"/>
    <mergeCell ref="A96:B96"/>
    <mergeCell ref="B97:I97"/>
    <mergeCell ref="B98:G98"/>
    <mergeCell ref="B99:G99"/>
    <mergeCell ref="B100:G100"/>
    <mergeCell ref="A101:G101"/>
    <mergeCell ref="B103:G103"/>
    <mergeCell ref="B104:G104"/>
    <mergeCell ref="A105:G105"/>
    <mergeCell ref="A107:E107"/>
    <mergeCell ref="A81:G81"/>
    <mergeCell ref="A83:I83"/>
    <mergeCell ref="B84:G84"/>
    <mergeCell ref="B85:G85"/>
    <mergeCell ref="B86:G86"/>
    <mergeCell ref="B87:G87"/>
    <mergeCell ref="B88:G88"/>
    <mergeCell ref="B89:G89"/>
    <mergeCell ref="B90:G90"/>
    <mergeCell ref="A91:G91"/>
    <mergeCell ref="B92:I92"/>
    <mergeCell ref="B93:I93"/>
    <mergeCell ref="A65:G65"/>
    <mergeCell ref="B67:G67"/>
    <mergeCell ref="B68:G68"/>
    <mergeCell ref="B69:G69"/>
    <mergeCell ref="B70:G70"/>
    <mergeCell ref="A71:G71"/>
    <mergeCell ref="A73:I73"/>
    <mergeCell ref="A74:B74"/>
    <mergeCell ref="A75:B75"/>
    <mergeCell ref="A77:I77"/>
    <mergeCell ref="A78:B78"/>
    <mergeCell ref="A79:B79"/>
    <mergeCell ref="B51:G51"/>
    <mergeCell ref="A52:G52"/>
    <mergeCell ref="B53:I53"/>
    <mergeCell ref="B54:I54"/>
    <mergeCell ref="B55:G55"/>
    <mergeCell ref="B56:G56"/>
    <mergeCell ref="B57:G57"/>
    <mergeCell ref="B58:G58"/>
    <mergeCell ref="A59:G59"/>
    <mergeCell ref="B61:G61"/>
    <mergeCell ref="B62:G62"/>
    <mergeCell ref="A63:G63"/>
    <mergeCell ref="B39:G39"/>
    <mergeCell ref="B40:G40"/>
    <mergeCell ref="A41:G41"/>
    <mergeCell ref="A42:I42"/>
    <mergeCell ref="B43:G43"/>
    <mergeCell ref="B44:G44"/>
    <mergeCell ref="B45:G45"/>
    <mergeCell ref="B46:G46"/>
    <mergeCell ref="B47:G47"/>
    <mergeCell ref="B48:G48"/>
    <mergeCell ref="B49:G49"/>
    <mergeCell ref="B50:G50"/>
    <mergeCell ref="A27:A28"/>
    <mergeCell ref="B27:G27"/>
    <mergeCell ref="B28:G28"/>
    <mergeCell ref="B29:G29"/>
    <mergeCell ref="A30:G30"/>
    <mergeCell ref="B32:G32"/>
    <mergeCell ref="B33:G33"/>
    <mergeCell ref="B34:G34"/>
    <mergeCell ref="B35:G35"/>
    <mergeCell ref="B36:G36"/>
    <mergeCell ref="B37:G37"/>
    <mergeCell ref="B38:G38"/>
    <mergeCell ref="B26:G26"/>
    <mergeCell ref="A10:F10"/>
    <mergeCell ref="A11:F11"/>
    <mergeCell ref="A12:F15"/>
    <mergeCell ref="G12:G15"/>
    <mergeCell ref="A16:F19"/>
    <mergeCell ref="G16:G19"/>
    <mergeCell ref="A20:F20"/>
    <mergeCell ref="A22:I22"/>
    <mergeCell ref="E2:I2"/>
    <mergeCell ref="B23:G23"/>
    <mergeCell ref="B24:G24"/>
    <mergeCell ref="B25:G25"/>
    <mergeCell ref="A1:I1"/>
    <mergeCell ref="A2:B2"/>
    <mergeCell ref="C2:D2"/>
    <mergeCell ref="A3:B3"/>
    <mergeCell ref="A5:F9"/>
    <mergeCell ref="G5:H5"/>
    <mergeCell ref="G6:G9"/>
  </mergeCells>
  <printOptions/>
  <pageMargins left="1.1023622047244095" right="0.5118110236220472" top="0.7874015748031497" bottom="0.7874015748031497" header="0.31496062992125984" footer="0.31496062992125984"/>
  <pageSetup horizontalDpi="600" verticalDpi="600" orientation="portrait" paperSize="9" scale="85" r:id="rId3"/>
  <rowBreaks count="2" manualBreakCount="2">
    <brk id="54" max="8" man="1"/>
    <brk id="106" max="8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4"/>
  <sheetViews>
    <sheetView zoomScaleSheetLayoutView="100" zoomScalePageLayoutView="0" workbookViewId="0" topLeftCell="A1">
      <selection activeCell="I106" sqref="I106"/>
    </sheetView>
  </sheetViews>
  <sheetFormatPr defaultColWidth="9.140625" defaultRowHeight="15"/>
  <cols>
    <col min="1" max="1" width="2.8515625" style="4" customWidth="1"/>
    <col min="2" max="2" width="12.140625" style="4" customWidth="1"/>
    <col min="3" max="6" width="11.28125" style="4" customWidth="1"/>
    <col min="7" max="7" width="11.57421875" style="4" customWidth="1"/>
    <col min="8" max="8" width="8.7109375" style="4" customWidth="1"/>
    <col min="9" max="9" width="11.7109375" style="4" customWidth="1"/>
    <col min="10" max="10" width="11.140625" style="1" bestFit="1" customWidth="1"/>
    <col min="11" max="11" width="10.00390625" style="4" bestFit="1" customWidth="1"/>
    <col min="12" max="16384" width="9.140625" style="4" customWidth="1"/>
  </cols>
  <sheetData>
    <row r="1" spans="1:9" ht="41.25" customHeight="1">
      <c r="A1" s="129" t="s">
        <v>161</v>
      </c>
      <c r="B1" s="129"/>
      <c r="C1" s="129"/>
      <c r="D1" s="129"/>
      <c r="E1" s="129"/>
      <c r="F1" s="129"/>
      <c r="G1" s="129"/>
      <c r="H1" s="129"/>
      <c r="I1" s="129"/>
    </row>
    <row r="2" spans="1:9" ht="22.5" customHeight="1">
      <c r="A2" s="129" t="s">
        <v>5</v>
      </c>
      <c r="B2" s="129"/>
      <c r="C2" s="130" t="s">
        <v>194</v>
      </c>
      <c r="D2" s="130"/>
      <c r="E2" s="141" t="s">
        <v>146</v>
      </c>
      <c r="F2" s="141"/>
      <c r="G2" s="141"/>
      <c r="H2" s="141"/>
      <c r="I2" s="141"/>
    </row>
    <row r="3" spans="1:9" ht="11.25">
      <c r="A3" s="129" t="s">
        <v>6</v>
      </c>
      <c r="B3" s="129"/>
      <c r="C3" s="3"/>
      <c r="D3" s="2"/>
      <c r="E3" s="29" t="s">
        <v>7</v>
      </c>
      <c r="F3" s="29"/>
      <c r="G3" s="2"/>
      <c r="H3" s="2"/>
      <c r="I3" s="2"/>
    </row>
    <row r="4" ht="4.5" customHeight="1"/>
    <row r="5" spans="1:9" ht="24" customHeight="1">
      <c r="A5" s="131" t="s">
        <v>204</v>
      </c>
      <c r="B5" s="132"/>
      <c r="C5" s="132"/>
      <c r="D5" s="132"/>
      <c r="E5" s="132"/>
      <c r="F5" s="132"/>
      <c r="G5" s="137" t="s">
        <v>196</v>
      </c>
      <c r="H5" s="137"/>
      <c r="I5" s="103">
        <v>200</v>
      </c>
    </row>
    <row r="6" spans="1:9" ht="11.25" customHeight="1">
      <c r="A6" s="133"/>
      <c r="B6" s="134"/>
      <c r="C6" s="134"/>
      <c r="D6" s="134"/>
      <c r="E6" s="134"/>
      <c r="F6" s="134"/>
      <c r="G6" s="137" t="s">
        <v>8</v>
      </c>
      <c r="H6" s="91" t="s">
        <v>9</v>
      </c>
      <c r="I6" s="104">
        <v>0.2</v>
      </c>
    </row>
    <row r="7" spans="1:9" ht="11.25" customHeight="1">
      <c r="A7" s="133"/>
      <c r="B7" s="134"/>
      <c r="C7" s="134"/>
      <c r="D7" s="134"/>
      <c r="E7" s="134"/>
      <c r="F7" s="134"/>
      <c r="G7" s="137"/>
      <c r="H7" s="91" t="s">
        <v>10</v>
      </c>
      <c r="I7" s="105">
        <v>0</v>
      </c>
    </row>
    <row r="8" spans="1:9" ht="11.25" customHeight="1">
      <c r="A8" s="133"/>
      <c r="B8" s="134"/>
      <c r="C8" s="134"/>
      <c r="D8" s="134"/>
      <c r="E8" s="134"/>
      <c r="F8" s="134"/>
      <c r="G8" s="137"/>
      <c r="H8" s="91" t="s">
        <v>11</v>
      </c>
      <c r="I8" s="104">
        <v>0.4</v>
      </c>
    </row>
    <row r="9" spans="1:9" ht="24.75" customHeight="1">
      <c r="A9" s="135"/>
      <c r="B9" s="136"/>
      <c r="C9" s="136"/>
      <c r="D9" s="136"/>
      <c r="E9" s="136"/>
      <c r="F9" s="136"/>
      <c r="G9" s="137"/>
      <c r="H9" s="91" t="s">
        <v>10</v>
      </c>
      <c r="I9" s="91">
        <v>0</v>
      </c>
    </row>
    <row r="10" spans="1:9" ht="15" customHeight="1">
      <c r="A10" s="139" t="s">
        <v>12</v>
      </c>
      <c r="B10" s="148"/>
      <c r="C10" s="148"/>
      <c r="D10" s="148"/>
      <c r="E10" s="148"/>
      <c r="F10" s="148"/>
      <c r="G10" s="91" t="s">
        <v>13</v>
      </c>
      <c r="H10" s="91">
        <v>220</v>
      </c>
      <c r="I10" s="106">
        <v>1190.2</v>
      </c>
    </row>
    <row r="11" spans="1:9" ht="15" customHeight="1">
      <c r="A11" s="139" t="s">
        <v>14</v>
      </c>
      <c r="B11" s="148"/>
      <c r="C11" s="148"/>
      <c r="D11" s="148"/>
      <c r="E11" s="148"/>
      <c r="F11" s="148"/>
      <c r="G11" s="91" t="s">
        <v>15</v>
      </c>
      <c r="H11" s="91" t="s">
        <v>16</v>
      </c>
      <c r="I11" s="107">
        <v>0.05</v>
      </c>
    </row>
    <row r="12" spans="1:9" ht="15" customHeight="1">
      <c r="A12" s="149" t="s">
        <v>174</v>
      </c>
      <c r="B12" s="150"/>
      <c r="C12" s="150"/>
      <c r="D12" s="150"/>
      <c r="E12" s="150"/>
      <c r="F12" s="150"/>
      <c r="G12" s="137" t="s">
        <v>15</v>
      </c>
      <c r="H12" s="91" t="s">
        <v>17</v>
      </c>
      <c r="I12" s="91">
        <v>4.05</v>
      </c>
    </row>
    <row r="13" spans="1:9" ht="11.25">
      <c r="A13" s="151"/>
      <c r="B13" s="152"/>
      <c r="C13" s="152"/>
      <c r="D13" s="152"/>
      <c r="E13" s="152"/>
      <c r="F13" s="152"/>
      <c r="G13" s="137"/>
      <c r="H13" s="91" t="s">
        <v>18</v>
      </c>
      <c r="I13" s="91">
        <v>22</v>
      </c>
    </row>
    <row r="14" spans="1:9" ht="11.25">
      <c r="A14" s="151"/>
      <c r="B14" s="152"/>
      <c r="C14" s="152"/>
      <c r="D14" s="152"/>
      <c r="E14" s="152"/>
      <c r="F14" s="152"/>
      <c r="G14" s="137"/>
      <c r="H14" s="91" t="s">
        <v>19</v>
      </c>
      <c r="I14" s="91">
        <v>2</v>
      </c>
    </row>
    <row r="15" spans="1:9" ht="11.25">
      <c r="A15" s="153"/>
      <c r="B15" s="154"/>
      <c r="C15" s="154"/>
      <c r="D15" s="154"/>
      <c r="E15" s="154"/>
      <c r="F15" s="154"/>
      <c r="G15" s="137"/>
      <c r="H15" s="91" t="s">
        <v>20</v>
      </c>
      <c r="I15" s="104">
        <v>0.03</v>
      </c>
    </row>
    <row r="16" spans="1:9" ht="11.25" customHeight="1">
      <c r="A16" s="138" t="s">
        <v>175</v>
      </c>
      <c r="B16" s="138"/>
      <c r="C16" s="138"/>
      <c r="D16" s="138"/>
      <c r="E16" s="138"/>
      <c r="F16" s="139"/>
      <c r="G16" s="137" t="s">
        <v>21</v>
      </c>
      <c r="H16" s="91" t="s">
        <v>22</v>
      </c>
      <c r="I16" s="108">
        <v>228</v>
      </c>
    </row>
    <row r="17" spans="1:9" ht="11.25" customHeight="1">
      <c r="A17" s="138"/>
      <c r="B17" s="138"/>
      <c r="C17" s="138"/>
      <c r="D17" s="138"/>
      <c r="E17" s="138"/>
      <c r="F17" s="139"/>
      <c r="G17" s="137"/>
      <c r="H17" s="91" t="s">
        <v>23</v>
      </c>
      <c r="I17" s="105">
        <v>1</v>
      </c>
    </row>
    <row r="18" spans="1:9" ht="11.25" customHeight="1">
      <c r="A18" s="138"/>
      <c r="B18" s="138"/>
      <c r="C18" s="138"/>
      <c r="D18" s="138"/>
      <c r="E18" s="138"/>
      <c r="F18" s="139"/>
      <c r="G18" s="137"/>
      <c r="H18" s="91" t="s">
        <v>24</v>
      </c>
      <c r="I18" s="105">
        <v>1</v>
      </c>
    </row>
    <row r="19" spans="1:9" ht="11.25">
      <c r="A19" s="138"/>
      <c r="B19" s="138"/>
      <c r="C19" s="138"/>
      <c r="D19" s="138"/>
      <c r="E19" s="138"/>
      <c r="F19" s="139"/>
      <c r="G19" s="137"/>
      <c r="H19" s="91" t="s">
        <v>20</v>
      </c>
      <c r="I19" s="107">
        <v>0.2</v>
      </c>
    </row>
    <row r="20" spans="1:9" ht="11.25">
      <c r="A20" s="138" t="s">
        <v>25</v>
      </c>
      <c r="B20" s="138"/>
      <c r="C20" s="138"/>
      <c r="D20" s="138"/>
      <c r="E20" s="138"/>
      <c r="F20" s="139"/>
      <c r="G20" s="91"/>
      <c r="H20" s="91" t="s">
        <v>16</v>
      </c>
      <c r="I20" s="107">
        <v>0.2</v>
      </c>
    </row>
    <row r="21" ht="4.5" customHeight="1"/>
    <row r="22" spans="1:9" ht="17.25" customHeight="1">
      <c r="A22" s="140" t="s">
        <v>26</v>
      </c>
      <c r="B22" s="140"/>
      <c r="C22" s="140"/>
      <c r="D22" s="140"/>
      <c r="E22" s="140"/>
      <c r="F22" s="140"/>
      <c r="G22" s="140"/>
      <c r="H22" s="140"/>
      <c r="I22" s="140"/>
    </row>
    <row r="23" spans="1:9" ht="33.75">
      <c r="A23" s="6" t="s">
        <v>27</v>
      </c>
      <c r="B23" s="142" t="s">
        <v>28</v>
      </c>
      <c r="C23" s="143"/>
      <c r="D23" s="143"/>
      <c r="E23" s="143"/>
      <c r="F23" s="143"/>
      <c r="G23" s="144"/>
      <c r="H23" s="6" t="s">
        <v>29</v>
      </c>
      <c r="I23" s="6" t="s">
        <v>30</v>
      </c>
    </row>
    <row r="24" spans="1:9" ht="15" customHeight="1">
      <c r="A24" s="25">
        <v>1</v>
      </c>
      <c r="B24" s="145" t="s">
        <v>31</v>
      </c>
      <c r="C24" s="146"/>
      <c r="D24" s="146"/>
      <c r="E24" s="146"/>
      <c r="F24" s="146"/>
      <c r="G24" s="147"/>
      <c r="H24" s="7">
        <f aca="true" t="shared" si="0" ref="H24:H29">I24/$I$30</f>
        <v>1</v>
      </c>
      <c r="I24" s="8">
        <f>I10/H10*I5</f>
        <v>1082</v>
      </c>
    </row>
    <row r="25" spans="1:10" ht="15" customHeight="1">
      <c r="A25" s="25">
        <v>2</v>
      </c>
      <c r="B25" s="145" t="s">
        <v>147</v>
      </c>
      <c r="C25" s="146"/>
      <c r="D25" s="146"/>
      <c r="E25" s="146"/>
      <c r="F25" s="146"/>
      <c r="G25" s="147"/>
      <c r="H25" s="7">
        <f t="shared" si="0"/>
        <v>0</v>
      </c>
      <c r="I25" s="26">
        <v>0</v>
      </c>
      <c r="J25" s="9"/>
    </row>
    <row r="26" spans="1:9" ht="15" customHeight="1">
      <c r="A26" s="25">
        <v>3</v>
      </c>
      <c r="B26" s="145" t="s">
        <v>148</v>
      </c>
      <c r="C26" s="146"/>
      <c r="D26" s="146"/>
      <c r="E26" s="146"/>
      <c r="F26" s="146"/>
      <c r="G26" s="147"/>
      <c r="H26" s="7">
        <f t="shared" si="0"/>
        <v>0</v>
      </c>
      <c r="I26" s="8">
        <v>0</v>
      </c>
    </row>
    <row r="27" spans="1:9" ht="15" customHeight="1">
      <c r="A27" s="155">
        <v>4</v>
      </c>
      <c r="B27" s="157" t="s">
        <v>142</v>
      </c>
      <c r="C27" s="157"/>
      <c r="D27" s="157"/>
      <c r="E27" s="157"/>
      <c r="F27" s="157"/>
      <c r="G27" s="157"/>
      <c r="H27" s="7">
        <f t="shared" si="0"/>
        <v>0</v>
      </c>
      <c r="I27" s="8">
        <f>I6*I7*I10</f>
        <v>0</v>
      </c>
    </row>
    <row r="28" spans="1:9" ht="15" customHeight="1">
      <c r="A28" s="156"/>
      <c r="B28" s="158" t="s">
        <v>150</v>
      </c>
      <c r="C28" s="159"/>
      <c r="D28" s="159"/>
      <c r="E28" s="159"/>
      <c r="F28" s="159"/>
      <c r="G28" s="160"/>
      <c r="H28" s="7">
        <f t="shared" si="0"/>
        <v>0</v>
      </c>
      <c r="I28" s="8">
        <f>(I8*I9*I10)</f>
        <v>0</v>
      </c>
    </row>
    <row r="29" spans="1:9" ht="15" customHeight="1">
      <c r="A29" s="25">
        <v>5</v>
      </c>
      <c r="B29" s="145" t="s">
        <v>25</v>
      </c>
      <c r="C29" s="146"/>
      <c r="D29" s="146"/>
      <c r="E29" s="146"/>
      <c r="F29" s="146"/>
      <c r="G29" s="147"/>
      <c r="H29" s="7">
        <f t="shared" si="0"/>
        <v>0</v>
      </c>
      <c r="I29" s="8">
        <v>0</v>
      </c>
    </row>
    <row r="30" spans="1:10" s="32" customFormat="1" ht="15" customHeight="1">
      <c r="A30" s="161" t="s">
        <v>32</v>
      </c>
      <c r="B30" s="162"/>
      <c r="C30" s="162"/>
      <c r="D30" s="162"/>
      <c r="E30" s="162"/>
      <c r="F30" s="162"/>
      <c r="G30" s="163"/>
      <c r="H30" s="31">
        <f>SUM(H24:H29)</f>
        <v>1</v>
      </c>
      <c r="I30" s="19">
        <f>SUM(I24:I29)</f>
        <v>1082</v>
      </c>
      <c r="J30" s="9"/>
    </row>
    <row r="31" ht="4.5" customHeight="1"/>
    <row r="32" spans="1:9" ht="33.75" customHeight="1">
      <c r="A32" s="6" t="s">
        <v>33</v>
      </c>
      <c r="B32" s="142" t="s">
        <v>34</v>
      </c>
      <c r="C32" s="143"/>
      <c r="D32" s="143"/>
      <c r="E32" s="143"/>
      <c r="F32" s="143"/>
      <c r="G32" s="144"/>
      <c r="H32" s="6" t="s">
        <v>29</v>
      </c>
      <c r="I32" s="6" t="s">
        <v>30</v>
      </c>
    </row>
    <row r="33" spans="1:9" ht="15" customHeight="1">
      <c r="A33" s="25">
        <v>1</v>
      </c>
      <c r="B33" s="145" t="s">
        <v>151</v>
      </c>
      <c r="C33" s="146"/>
      <c r="D33" s="146"/>
      <c r="E33" s="146"/>
      <c r="F33" s="146"/>
      <c r="G33" s="147"/>
      <c r="H33" s="7">
        <v>0.2</v>
      </c>
      <c r="I33" s="8">
        <f>$I$30*H33</f>
        <v>216.4</v>
      </c>
    </row>
    <row r="34" spans="1:9" ht="15" customHeight="1">
      <c r="A34" s="25">
        <v>2</v>
      </c>
      <c r="B34" s="145" t="s">
        <v>152</v>
      </c>
      <c r="C34" s="146"/>
      <c r="D34" s="146"/>
      <c r="E34" s="146"/>
      <c r="F34" s="146"/>
      <c r="G34" s="147"/>
      <c r="H34" s="7">
        <v>0.015</v>
      </c>
      <c r="I34" s="8">
        <f aca="true" t="shared" si="1" ref="I34:I40">$I$30*H34</f>
        <v>16.23</v>
      </c>
    </row>
    <row r="35" spans="1:9" ht="15" customHeight="1">
      <c r="A35" s="25">
        <v>3</v>
      </c>
      <c r="B35" s="145" t="s">
        <v>153</v>
      </c>
      <c r="C35" s="146"/>
      <c r="D35" s="146"/>
      <c r="E35" s="146"/>
      <c r="F35" s="146"/>
      <c r="G35" s="147"/>
      <c r="H35" s="7">
        <v>0.01</v>
      </c>
      <c r="I35" s="8">
        <f t="shared" si="1"/>
        <v>10.82</v>
      </c>
    </row>
    <row r="36" spans="1:9" ht="15" customHeight="1">
      <c r="A36" s="25">
        <v>4</v>
      </c>
      <c r="B36" s="145" t="s">
        <v>154</v>
      </c>
      <c r="C36" s="146"/>
      <c r="D36" s="146"/>
      <c r="E36" s="146"/>
      <c r="F36" s="146"/>
      <c r="G36" s="147"/>
      <c r="H36" s="7">
        <v>0.002</v>
      </c>
      <c r="I36" s="8">
        <f t="shared" si="1"/>
        <v>2.164</v>
      </c>
    </row>
    <row r="37" spans="1:9" ht="15" customHeight="1">
      <c r="A37" s="25">
        <v>5</v>
      </c>
      <c r="B37" s="145" t="s">
        <v>155</v>
      </c>
      <c r="C37" s="146"/>
      <c r="D37" s="146"/>
      <c r="E37" s="146"/>
      <c r="F37" s="146"/>
      <c r="G37" s="147"/>
      <c r="H37" s="7">
        <v>0.025</v>
      </c>
      <c r="I37" s="8">
        <f t="shared" si="1"/>
        <v>27.05</v>
      </c>
    </row>
    <row r="38" spans="1:9" ht="15" customHeight="1">
      <c r="A38" s="25">
        <v>6</v>
      </c>
      <c r="B38" s="145" t="s">
        <v>156</v>
      </c>
      <c r="C38" s="146"/>
      <c r="D38" s="146"/>
      <c r="E38" s="146"/>
      <c r="F38" s="146"/>
      <c r="G38" s="147"/>
      <c r="H38" s="7">
        <v>0.08</v>
      </c>
      <c r="I38" s="8">
        <f t="shared" si="1"/>
        <v>86.56</v>
      </c>
    </row>
    <row r="39" spans="1:9" ht="15" customHeight="1">
      <c r="A39" s="25">
        <v>7</v>
      </c>
      <c r="B39" s="145" t="s">
        <v>157</v>
      </c>
      <c r="C39" s="146"/>
      <c r="D39" s="146"/>
      <c r="E39" s="146"/>
      <c r="F39" s="146"/>
      <c r="G39" s="147"/>
      <c r="H39" s="7">
        <v>0.03</v>
      </c>
      <c r="I39" s="8">
        <f t="shared" si="1"/>
        <v>32.46</v>
      </c>
    </row>
    <row r="40" spans="1:9" ht="15" customHeight="1">
      <c r="A40" s="25">
        <v>8</v>
      </c>
      <c r="B40" s="145" t="s">
        <v>158</v>
      </c>
      <c r="C40" s="146"/>
      <c r="D40" s="146"/>
      <c r="E40" s="146"/>
      <c r="F40" s="146"/>
      <c r="G40" s="147"/>
      <c r="H40" s="7">
        <v>0.006</v>
      </c>
      <c r="I40" s="8">
        <f t="shared" si="1"/>
        <v>6.492</v>
      </c>
    </row>
    <row r="41" spans="1:10" s="32" customFormat="1" ht="15" customHeight="1">
      <c r="A41" s="161" t="s">
        <v>35</v>
      </c>
      <c r="B41" s="162"/>
      <c r="C41" s="162"/>
      <c r="D41" s="162"/>
      <c r="E41" s="162"/>
      <c r="F41" s="162"/>
      <c r="G41" s="163"/>
      <c r="H41" s="31">
        <f>SUM(H33:H40)</f>
        <v>0.3680000000000001</v>
      </c>
      <c r="I41" s="19">
        <f>I33+I34+I35+I36+I37+I38+I39+I40</f>
        <v>398.176</v>
      </c>
      <c r="J41" s="9"/>
    </row>
    <row r="42" spans="1:9" ht="15" customHeight="1">
      <c r="A42" s="164" t="s">
        <v>36</v>
      </c>
      <c r="B42" s="164"/>
      <c r="C42" s="164"/>
      <c r="D42" s="164"/>
      <c r="E42" s="164"/>
      <c r="F42" s="164"/>
      <c r="G42" s="164"/>
      <c r="H42" s="164"/>
      <c r="I42" s="164"/>
    </row>
    <row r="43" spans="1:9" ht="33.75" customHeight="1">
      <c r="A43" s="6" t="s">
        <v>37</v>
      </c>
      <c r="B43" s="142" t="s">
        <v>38</v>
      </c>
      <c r="C43" s="143"/>
      <c r="D43" s="143"/>
      <c r="E43" s="143"/>
      <c r="F43" s="143"/>
      <c r="G43" s="144"/>
      <c r="H43" s="6" t="s">
        <v>29</v>
      </c>
      <c r="I43" s="6" t="s">
        <v>30</v>
      </c>
    </row>
    <row r="44" spans="1:9" ht="15" customHeight="1">
      <c r="A44" s="25">
        <v>1</v>
      </c>
      <c r="B44" s="145" t="s">
        <v>39</v>
      </c>
      <c r="C44" s="146"/>
      <c r="D44" s="146"/>
      <c r="E44" s="146"/>
      <c r="F44" s="146"/>
      <c r="G44" s="147"/>
      <c r="H44" s="7">
        <v>0.1111</v>
      </c>
      <c r="I44" s="8">
        <f>$I$30*H44</f>
        <v>120.2102</v>
      </c>
    </row>
    <row r="45" spans="1:9" ht="15" customHeight="1">
      <c r="A45" s="25">
        <v>2</v>
      </c>
      <c r="B45" s="145" t="s">
        <v>40</v>
      </c>
      <c r="C45" s="146"/>
      <c r="D45" s="146"/>
      <c r="E45" s="146"/>
      <c r="F45" s="146"/>
      <c r="G45" s="147"/>
      <c r="H45" s="7">
        <v>0.02047</v>
      </c>
      <c r="I45" s="8">
        <f aca="true" t="shared" si="2" ref="I45:I51">$I$30*H45</f>
        <v>22.148539999999997</v>
      </c>
    </row>
    <row r="46" spans="1:9" ht="15" customHeight="1">
      <c r="A46" s="25">
        <v>3</v>
      </c>
      <c r="B46" s="145" t="s">
        <v>41</v>
      </c>
      <c r="C46" s="146"/>
      <c r="D46" s="146"/>
      <c r="E46" s="146"/>
      <c r="F46" s="146"/>
      <c r="G46" s="147"/>
      <c r="H46" s="7">
        <v>0.012123</v>
      </c>
      <c r="I46" s="8">
        <f t="shared" si="2"/>
        <v>13.117086</v>
      </c>
    </row>
    <row r="47" spans="1:9" ht="15" customHeight="1">
      <c r="A47" s="25">
        <v>4</v>
      </c>
      <c r="B47" s="145" t="s">
        <v>42</v>
      </c>
      <c r="C47" s="146"/>
      <c r="D47" s="146"/>
      <c r="E47" s="146"/>
      <c r="F47" s="146"/>
      <c r="G47" s="147"/>
      <c r="H47" s="7">
        <v>0.011436</v>
      </c>
      <c r="I47" s="8">
        <f t="shared" si="2"/>
        <v>12.373752</v>
      </c>
    </row>
    <row r="48" spans="1:9" ht="15" customHeight="1">
      <c r="A48" s="25">
        <v>5</v>
      </c>
      <c r="B48" s="145" t="s">
        <v>43</v>
      </c>
      <c r="C48" s="146"/>
      <c r="D48" s="146"/>
      <c r="E48" s="146"/>
      <c r="F48" s="146"/>
      <c r="G48" s="147"/>
      <c r="H48" s="7">
        <v>0.000174</v>
      </c>
      <c r="I48" s="8">
        <f t="shared" si="2"/>
        <v>0.188268</v>
      </c>
    </row>
    <row r="49" spans="1:9" ht="15" customHeight="1">
      <c r="A49" s="25">
        <v>6</v>
      </c>
      <c r="B49" s="145" t="s">
        <v>44</v>
      </c>
      <c r="C49" s="146"/>
      <c r="D49" s="146"/>
      <c r="E49" s="146"/>
      <c r="F49" s="146"/>
      <c r="G49" s="147"/>
      <c r="H49" s="7">
        <v>0.000442</v>
      </c>
      <c r="I49" s="8">
        <f t="shared" si="2"/>
        <v>0.478244</v>
      </c>
    </row>
    <row r="50" spans="1:9" ht="15" customHeight="1">
      <c r="A50" s="25">
        <v>7</v>
      </c>
      <c r="B50" s="145" t="s">
        <v>45</v>
      </c>
      <c r="C50" s="146"/>
      <c r="D50" s="146"/>
      <c r="E50" s="146"/>
      <c r="F50" s="146"/>
      <c r="G50" s="147"/>
      <c r="H50" s="7">
        <v>0.000185</v>
      </c>
      <c r="I50" s="8">
        <f t="shared" si="2"/>
        <v>0.20017</v>
      </c>
    </row>
    <row r="51" spans="1:9" ht="15" customHeight="1">
      <c r="A51" s="25">
        <v>8</v>
      </c>
      <c r="B51" s="145" t="s">
        <v>46</v>
      </c>
      <c r="C51" s="146"/>
      <c r="D51" s="146"/>
      <c r="E51" s="146"/>
      <c r="F51" s="146"/>
      <c r="G51" s="147"/>
      <c r="H51" s="7">
        <v>0.09079</v>
      </c>
      <c r="I51" s="8">
        <f t="shared" si="2"/>
        <v>98.23478</v>
      </c>
    </row>
    <row r="52" spans="1:10" s="32" customFormat="1" ht="15" customHeight="1">
      <c r="A52" s="161" t="s">
        <v>47</v>
      </c>
      <c r="B52" s="162"/>
      <c r="C52" s="162"/>
      <c r="D52" s="162"/>
      <c r="E52" s="162"/>
      <c r="F52" s="162"/>
      <c r="G52" s="163"/>
      <c r="H52" s="31">
        <f>SUM(H44:H51)</f>
        <v>0.24672</v>
      </c>
      <c r="I52" s="19">
        <f>I44+I45+I46+I47+I48+I49+I50+I51</f>
        <v>266.95104000000003</v>
      </c>
      <c r="J52" s="9"/>
    </row>
    <row r="53" spans="1:9" ht="11.25" customHeight="1">
      <c r="A53" s="33" t="s">
        <v>48</v>
      </c>
      <c r="B53" s="165" t="s">
        <v>49</v>
      </c>
      <c r="C53" s="165"/>
      <c r="D53" s="165"/>
      <c r="E53" s="165"/>
      <c r="F53" s="165"/>
      <c r="G53" s="165"/>
      <c r="H53" s="165"/>
      <c r="I53" s="165"/>
    </row>
    <row r="54" spans="1:9" ht="15" customHeight="1">
      <c r="A54" s="33" t="s">
        <v>50</v>
      </c>
      <c r="B54" s="166" t="s">
        <v>51</v>
      </c>
      <c r="C54" s="166"/>
      <c r="D54" s="166"/>
      <c r="E54" s="166"/>
      <c r="F54" s="166"/>
      <c r="G54" s="166"/>
      <c r="H54" s="166"/>
      <c r="I54" s="166"/>
    </row>
    <row r="55" spans="1:9" ht="33.75" customHeight="1">
      <c r="A55" s="6" t="s">
        <v>52</v>
      </c>
      <c r="B55" s="142" t="s">
        <v>53</v>
      </c>
      <c r="C55" s="143"/>
      <c r="D55" s="143"/>
      <c r="E55" s="143"/>
      <c r="F55" s="143"/>
      <c r="G55" s="144"/>
      <c r="H55" s="6" t="s">
        <v>29</v>
      </c>
      <c r="I55" s="6" t="s">
        <v>30</v>
      </c>
    </row>
    <row r="56" spans="1:9" ht="15" customHeight="1">
      <c r="A56" s="25">
        <v>1</v>
      </c>
      <c r="B56" s="145" t="s">
        <v>54</v>
      </c>
      <c r="C56" s="146"/>
      <c r="D56" s="146"/>
      <c r="E56" s="146"/>
      <c r="F56" s="146"/>
      <c r="G56" s="147"/>
      <c r="H56" s="7">
        <v>0.023627</v>
      </c>
      <c r="I56" s="8">
        <f>$I$30*H56</f>
        <v>25.564414</v>
      </c>
    </row>
    <row r="57" spans="1:9" ht="15" customHeight="1">
      <c r="A57" s="25">
        <v>2</v>
      </c>
      <c r="B57" s="145" t="s">
        <v>55</v>
      </c>
      <c r="C57" s="146"/>
      <c r="D57" s="146"/>
      <c r="E57" s="146"/>
      <c r="F57" s="146"/>
      <c r="G57" s="147"/>
      <c r="H57" s="7">
        <v>0.001717</v>
      </c>
      <c r="I57" s="8">
        <f>$I$30*H57</f>
        <v>1.857794</v>
      </c>
    </row>
    <row r="58" spans="1:9" ht="15" customHeight="1">
      <c r="A58" s="25">
        <v>3</v>
      </c>
      <c r="B58" s="145" t="s">
        <v>56</v>
      </c>
      <c r="C58" s="146"/>
      <c r="D58" s="146"/>
      <c r="E58" s="146"/>
      <c r="F58" s="146"/>
      <c r="G58" s="147"/>
      <c r="H58" s="7">
        <v>0.011813</v>
      </c>
      <c r="I58" s="8">
        <f>$I$30*H58</f>
        <v>12.781666000000001</v>
      </c>
    </row>
    <row r="59" spans="1:10" s="32" customFormat="1" ht="15" customHeight="1">
      <c r="A59" s="161" t="s">
        <v>57</v>
      </c>
      <c r="B59" s="162"/>
      <c r="C59" s="162"/>
      <c r="D59" s="162"/>
      <c r="E59" s="162"/>
      <c r="F59" s="162"/>
      <c r="G59" s="163"/>
      <c r="H59" s="31">
        <f>SUM(H56:H58)</f>
        <v>0.037156999999999996</v>
      </c>
      <c r="I59" s="19">
        <f>I56+I57+I58</f>
        <v>40.203874</v>
      </c>
      <c r="J59" s="9"/>
    </row>
    <row r="60" ht="4.5" customHeight="1"/>
    <row r="61" spans="1:9" ht="33.75">
      <c r="A61" s="6" t="s">
        <v>58</v>
      </c>
      <c r="B61" s="142" t="s">
        <v>59</v>
      </c>
      <c r="C61" s="143"/>
      <c r="D61" s="143"/>
      <c r="E61" s="143"/>
      <c r="F61" s="143"/>
      <c r="G61" s="144"/>
      <c r="H61" s="6" t="s">
        <v>29</v>
      </c>
      <c r="I61" s="6" t="s">
        <v>30</v>
      </c>
    </row>
    <row r="62" spans="1:9" ht="15" customHeight="1">
      <c r="A62" s="25">
        <v>1</v>
      </c>
      <c r="B62" s="145" t="s">
        <v>60</v>
      </c>
      <c r="C62" s="146"/>
      <c r="D62" s="146"/>
      <c r="E62" s="146"/>
      <c r="F62" s="146"/>
      <c r="G62" s="147"/>
      <c r="H62" s="7">
        <f>(H41*H52)</f>
        <v>0.09079296000000002</v>
      </c>
      <c r="I62" s="8">
        <f>$I$30*H62</f>
        <v>98.23798272000002</v>
      </c>
    </row>
    <row r="63" spans="1:11" s="32" customFormat="1" ht="15" customHeight="1">
      <c r="A63" s="161" t="s">
        <v>61</v>
      </c>
      <c r="B63" s="162"/>
      <c r="C63" s="162"/>
      <c r="D63" s="162"/>
      <c r="E63" s="162"/>
      <c r="F63" s="162"/>
      <c r="G63" s="163"/>
      <c r="H63" s="31">
        <f>SUM(H62:H62)</f>
        <v>0.09079296000000002</v>
      </c>
      <c r="I63" s="19">
        <f>I62</f>
        <v>98.23798272000002</v>
      </c>
      <c r="J63" s="9"/>
      <c r="K63" s="34"/>
    </row>
    <row r="64" ht="4.5" customHeight="1">
      <c r="J64" s="10"/>
    </row>
    <row r="65" spans="1:10" s="32" customFormat="1" ht="11.25">
      <c r="A65" s="168" t="s">
        <v>62</v>
      </c>
      <c r="B65" s="168"/>
      <c r="C65" s="168"/>
      <c r="D65" s="168"/>
      <c r="E65" s="168"/>
      <c r="F65" s="168"/>
      <c r="G65" s="168"/>
      <c r="H65" s="35">
        <f>H41+H52+H59+H63</f>
        <v>0.7426699600000002</v>
      </c>
      <c r="I65" s="36">
        <f>I41+I52+I59+I63</f>
        <v>803.5688967200001</v>
      </c>
      <c r="J65" s="9"/>
    </row>
    <row r="66" ht="4.5" customHeight="1"/>
    <row r="67" spans="1:9" ht="33.75">
      <c r="A67" s="6" t="s">
        <v>63</v>
      </c>
      <c r="B67" s="142" t="s">
        <v>64</v>
      </c>
      <c r="C67" s="143"/>
      <c r="D67" s="143"/>
      <c r="E67" s="143"/>
      <c r="F67" s="143"/>
      <c r="G67" s="144"/>
      <c r="H67" s="6" t="s">
        <v>29</v>
      </c>
      <c r="I67" s="6" t="s">
        <v>30</v>
      </c>
    </row>
    <row r="68" spans="1:9" ht="15" customHeight="1">
      <c r="A68" s="29">
        <v>1</v>
      </c>
      <c r="B68" s="145" t="s">
        <v>181</v>
      </c>
      <c r="C68" s="146"/>
      <c r="D68" s="146"/>
      <c r="E68" s="146"/>
      <c r="F68" s="146"/>
      <c r="G68" s="147"/>
      <c r="H68" s="7">
        <f>I68/$I$30</f>
        <v>0.16857670979667283</v>
      </c>
      <c r="I68" s="8">
        <f>I79</f>
        <v>182.4</v>
      </c>
    </row>
    <row r="69" spans="1:9" ht="15" customHeight="1">
      <c r="A69" s="29">
        <v>2</v>
      </c>
      <c r="B69" s="145" t="s">
        <v>182</v>
      </c>
      <c r="C69" s="146"/>
      <c r="D69" s="146"/>
      <c r="E69" s="146"/>
      <c r="F69" s="146"/>
      <c r="G69" s="147"/>
      <c r="H69" s="7">
        <f>I69/$I$30</f>
        <v>0.13469500924214417</v>
      </c>
      <c r="I69" s="8">
        <f>I75</f>
        <v>145.73999999999998</v>
      </c>
    </row>
    <row r="70" spans="1:9" ht="15" customHeight="1">
      <c r="A70" s="25">
        <v>3</v>
      </c>
      <c r="B70" s="145" t="s">
        <v>67</v>
      </c>
      <c r="C70" s="146"/>
      <c r="D70" s="146"/>
      <c r="E70" s="146"/>
      <c r="F70" s="146"/>
      <c r="G70" s="147"/>
      <c r="H70" s="7">
        <f>I70/$I$30</f>
        <v>0</v>
      </c>
      <c r="I70" s="8">
        <v>0</v>
      </c>
    </row>
    <row r="71" spans="1:10" ht="15" customHeight="1">
      <c r="A71" s="161" t="s">
        <v>68</v>
      </c>
      <c r="B71" s="162"/>
      <c r="C71" s="162"/>
      <c r="D71" s="162"/>
      <c r="E71" s="162"/>
      <c r="F71" s="162"/>
      <c r="G71" s="163"/>
      <c r="H71" s="31">
        <f>H68+H69+H70</f>
        <v>0.303271719038817</v>
      </c>
      <c r="I71" s="19">
        <f>I68+I69+I70</f>
        <v>328.14</v>
      </c>
      <c r="J71" s="9"/>
    </row>
    <row r="72" spans="1:9" ht="4.5" customHeight="1">
      <c r="A72" s="2"/>
      <c r="B72" s="2"/>
      <c r="C72" s="2"/>
      <c r="D72" s="2"/>
      <c r="E72" s="2"/>
      <c r="F72" s="2"/>
      <c r="G72" s="2"/>
      <c r="H72" s="37"/>
      <c r="I72" s="38"/>
    </row>
    <row r="73" spans="1:9" ht="15" customHeight="1">
      <c r="A73" s="141" t="s">
        <v>69</v>
      </c>
      <c r="B73" s="141"/>
      <c r="C73" s="141"/>
      <c r="D73" s="141"/>
      <c r="E73" s="141"/>
      <c r="F73" s="141"/>
      <c r="G73" s="141"/>
      <c r="H73" s="141"/>
      <c r="I73" s="141"/>
    </row>
    <row r="74" spans="1:9" ht="24" customHeight="1">
      <c r="A74" s="138" t="s">
        <v>70</v>
      </c>
      <c r="B74" s="138"/>
      <c r="C74" s="25" t="s">
        <v>71</v>
      </c>
      <c r="D74" s="25" t="s">
        <v>72</v>
      </c>
      <c r="E74" s="25" t="s">
        <v>73</v>
      </c>
      <c r="F74" s="25" t="s">
        <v>74</v>
      </c>
      <c r="G74" s="25" t="s">
        <v>75</v>
      </c>
      <c r="H74" s="7" t="s">
        <v>76</v>
      </c>
      <c r="I74" s="8" t="s">
        <v>77</v>
      </c>
    </row>
    <row r="75" spans="1:9" ht="15" customHeight="1">
      <c r="A75" s="138">
        <f>I12</f>
        <v>4.05</v>
      </c>
      <c r="B75" s="138"/>
      <c r="C75" s="25">
        <f>I13</f>
        <v>22</v>
      </c>
      <c r="D75" s="25">
        <f>I14</f>
        <v>2</v>
      </c>
      <c r="E75" s="27">
        <f>A75*C75*D75</f>
        <v>178.2</v>
      </c>
      <c r="F75" s="8">
        <f>I24</f>
        <v>1082</v>
      </c>
      <c r="G75" s="11">
        <f>I15</f>
        <v>0.03</v>
      </c>
      <c r="H75" s="27">
        <f>F75*G75</f>
        <v>32.46</v>
      </c>
      <c r="I75" s="8">
        <f>E75-H75</f>
        <v>145.73999999999998</v>
      </c>
    </row>
    <row r="76" spans="1:9" ht="4.5" customHeight="1">
      <c r="A76" s="28"/>
      <c r="B76" s="28"/>
      <c r="C76" s="28"/>
      <c r="D76" s="28"/>
      <c r="E76" s="39"/>
      <c r="F76" s="39"/>
      <c r="G76" s="40"/>
      <c r="H76" s="39"/>
      <c r="I76" s="41"/>
    </row>
    <row r="77" spans="1:9" ht="15" customHeight="1">
      <c r="A77" s="141" t="s">
        <v>78</v>
      </c>
      <c r="B77" s="141"/>
      <c r="C77" s="141"/>
      <c r="D77" s="141"/>
      <c r="E77" s="141"/>
      <c r="F77" s="141"/>
      <c r="G77" s="141"/>
      <c r="H77" s="141"/>
      <c r="I77" s="141"/>
    </row>
    <row r="78" spans="1:9" ht="23.25" customHeight="1">
      <c r="A78" s="138" t="s">
        <v>79</v>
      </c>
      <c r="B78" s="138"/>
      <c r="C78" s="25" t="s">
        <v>80</v>
      </c>
      <c r="D78" s="25" t="s">
        <v>81</v>
      </c>
      <c r="E78" s="25" t="s">
        <v>73</v>
      </c>
      <c r="F78" s="25" t="s">
        <v>74</v>
      </c>
      <c r="G78" s="25" t="s">
        <v>75</v>
      </c>
      <c r="H78" s="7" t="str">
        <f>H74</f>
        <v>Valor desconto</v>
      </c>
      <c r="I78" s="8" t="s">
        <v>77</v>
      </c>
    </row>
    <row r="79" spans="1:9" ht="15" customHeight="1">
      <c r="A79" s="167">
        <f>I16</f>
        <v>228</v>
      </c>
      <c r="B79" s="167"/>
      <c r="C79" s="12">
        <f>I17</f>
        <v>1</v>
      </c>
      <c r="D79" s="25">
        <f>I18</f>
        <v>1</v>
      </c>
      <c r="E79" s="27">
        <f>A79*C79*D79</f>
        <v>228</v>
      </c>
      <c r="F79" s="27">
        <f>E79</f>
        <v>228</v>
      </c>
      <c r="G79" s="24">
        <v>0.2</v>
      </c>
      <c r="H79" s="27">
        <f>F79*G79</f>
        <v>45.6</v>
      </c>
      <c r="I79" s="8">
        <f>E79-H79</f>
        <v>182.4</v>
      </c>
    </row>
    <row r="80" ht="4.5" customHeight="1"/>
    <row r="81" spans="1:12" ht="11.25">
      <c r="A81" s="177" t="s">
        <v>82</v>
      </c>
      <c r="B81" s="177"/>
      <c r="C81" s="177"/>
      <c r="D81" s="177"/>
      <c r="E81" s="177"/>
      <c r="F81" s="177"/>
      <c r="G81" s="177"/>
      <c r="H81" s="42">
        <f>H30+H65+H71</f>
        <v>2.045941679038817</v>
      </c>
      <c r="I81" s="43">
        <f>I30+I65+I71</f>
        <v>2213.70889672</v>
      </c>
      <c r="J81" s="9"/>
      <c r="L81" s="9"/>
    </row>
    <row r="82" spans="1:12" s="14" customFormat="1" ht="4.5" customHeight="1">
      <c r="A82" s="44"/>
      <c r="B82" s="44"/>
      <c r="C82" s="44"/>
      <c r="D82" s="44"/>
      <c r="E82" s="44"/>
      <c r="F82" s="44"/>
      <c r="G82" s="44"/>
      <c r="H82" s="45"/>
      <c r="I82" s="46"/>
      <c r="J82" s="13"/>
      <c r="L82" s="13"/>
    </row>
    <row r="83" spans="1:9" ht="11.25">
      <c r="A83" s="140" t="s">
        <v>83</v>
      </c>
      <c r="B83" s="140"/>
      <c r="C83" s="140"/>
      <c r="D83" s="140"/>
      <c r="E83" s="140"/>
      <c r="F83" s="140"/>
      <c r="G83" s="140"/>
      <c r="H83" s="140"/>
      <c r="I83" s="140"/>
    </row>
    <row r="84" spans="1:9" ht="33.75">
      <c r="A84" s="6" t="s">
        <v>27</v>
      </c>
      <c r="B84" s="142" t="s">
        <v>84</v>
      </c>
      <c r="C84" s="143"/>
      <c r="D84" s="143"/>
      <c r="E84" s="143"/>
      <c r="F84" s="143"/>
      <c r="G84" s="144"/>
      <c r="H84" s="6" t="s">
        <v>29</v>
      </c>
      <c r="I84" s="6" t="s">
        <v>30</v>
      </c>
    </row>
    <row r="85" spans="1:9" ht="15" customHeight="1">
      <c r="A85" s="59">
        <v>1</v>
      </c>
      <c r="B85" s="145" t="s">
        <v>85</v>
      </c>
      <c r="C85" s="146"/>
      <c r="D85" s="146"/>
      <c r="E85" s="146"/>
      <c r="F85" s="146"/>
      <c r="G85" s="147"/>
      <c r="H85" s="7">
        <f aca="true" t="shared" si="3" ref="H85:H90">I85/$I$96</f>
        <v>0</v>
      </c>
      <c r="I85" s="8">
        <v>0</v>
      </c>
    </row>
    <row r="86" spans="1:9" ht="15" customHeight="1">
      <c r="A86" s="59">
        <v>2</v>
      </c>
      <c r="B86" s="181" t="s">
        <v>165</v>
      </c>
      <c r="C86" s="182"/>
      <c r="D86" s="182"/>
      <c r="E86" s="182"/>
      <c r="F86" s="182"/>
      <c r="G86" s="183"/>
      <c r="H86" s="7">
        <f t="shared" si="3"/>
        <v>0</v>
      </c>
      <c r="I86" s="8">
        <f>IF(F94=10%,G94,0)</f>
        <v>0</v>
      </c>
    </row>
    <row r="87" spans="1:9" ht="15" customHeight="1">
      <c r="A87" s="59">
        <v>3</v>
      </c>
      <c r="B87" s="145" t="s">
        <v>86</v>
      </c>
      <c r="C87" s="146"/>
      <c r="D87" s="146"/>
      <c r="E87" s="146"/>
      <c r="F87" s="146"/>
      <c r="G87" s="147"/>
      <c r="H87" s="7">
        <f t="shared" si="3"/>
        <v>0</v>
      </c>
      <c r="I87" s="8">
        <v>0</v>
      </c>
    </row>
    <row r="88" spans="1:9" ht="15" customHeight="1">
      <c r="A88" s="59">
        <v>4</v>
      </c>
      <c r="B88" s="169" t="s">
        <v>166</v>
      </c>
      <c r="C88" s="170"/>
      <c r="D88" s="170"/>
      <c r="E88" s="170"/>
      <c r="F88" s="170"/>
      <c r="G88" s="171"/>
      <c r="H88" s="7">
        <f>I88/$I$96</f>
        <v>0</v>
      </c>
      <c r="I88" s="8">
        <v>0</v>
      </c>
    </row>
    <row r="89" spans="1:9" ht="15" customHeight="1">
      <c r="A89" s="59">
        <v>5</v>
      </c>
      <c r="B89" s="145" t="s">
        <v>87</v>
      </c>
      <c r="C89" s="146"/>
      <c r="D89" s="146"/>
      <c r="E89" s="146"/>
      <c r="F89" s="146"/>
      <c r="G89" s="147"/>
      <c r="H89" s="7">
        <f t="shared" si="3"/>
        <v>0</v>
      </c>
      <c r="I89" s="8">
        <v>0</v>
      </c>
    </row>
    <row r="90" spans="1:9" ht="15" customHeight="1">
      <c r="A90" s="59">
        <v>6</v>
      </c>
      <c r="B90" s="145" t="s">
        <v>88</v>
      </c>
      <c r="C90" s="146"/>
      <c r="D90" s="146"/>
      <c r="E90" s="146"/>
      <c r="F90" s="146"/>
      <c r="G90" s="147"/>
      <c r="H90" s="7">
        <f t="shared" si="3"/>
        <v>0</v>
      </c>
      <c r="I90" s="8">
        <v>0</v>
      </c>
    </row>
    <row r="91" spans="1:10" ht="15" customHeight="1">
      <c r="A91" s="161" t="s">
        <v>89</v>
      </c>
      <c r="B91" s="162"/>
      <c r="C91" s="162"/>
      <c r="D91" s="162"/>
      <c r="E91" s="162"/>
      <c r="F91" s="162"/>
      <c r="G91" s="163"/>
      <c r="H91" s="31">
        <f>H85+H86+H87+H88+H89+H90</f>
        <v>0</v>
      </c>
      <c r="I91" s="47">
        <f>I85+I86+I87+I88+I89+I90</f>
        <v>0</v>
      </c>
      <c r="J91" s="9"/>
    </row>
    <row r="92" spans="1:9" ht="30" customHeight="1">
      <c r="A92" s="64"/>
      <c r="B92" s="175" t="s">
        <v>168</v>
      </c>
      <c r="C92" s="175"/>
      <c r="D92" s="175"/>
      <c r="E92" s="175"/>
      <c r="F92" s="175"/>
      <c r="G92" s="175"/>
      <c r="H92" s="175"/>
      <c r="I92" s="175"/>
    </row>
    <row r="93" spans="1:9" ht="3" customHeight="1">
      <c r="A93" s="64"/>
      <c r="B93" s="176"/>
      <c r="C93" s="176"/>
      <c r="D93" s="176"/>
      <c r="E93" s="176"/>
      <c r="F93" s="176"/>
      <c r="G93" s="176"/>
      <c r="H93" s="176"/>
      <c r="I93" s="176"/>
    </row>
    <row r="94" spans="1:9" ht="50.25" customHeight="1">
      <c r="A94" s="185" t="s">
        <v>167</v>
      </c>
      <c r="B94" s="186"/>
      <c r="C94" s="186"/>
      <c r="D94" s="186"/>
      <c r="E94" s="187"/>
      <c r="F94" s="15">
        <v>0.2</v>
      </c>
      <c r="G94" s="16">
        <f>I96*F94</f>
        <v>413.59377934400004</v>
      </c>
      <c r="H94" s="30" t="s">
        <v>90</v>
      </c>
      <c r="I94" s="61">
        <f>I69</f>
        <v>145.73999999999998</v>
      </c>
    </row>
    <row r="95" spans="1:9" ht="33.75">
      <c r="A95" s="188" t="s">
        <v>91</v>
      </c>
      <c r="B95" s="188"/>
      <c r="C95" s="49" t="s">
        <v>92</v>
      </c>
      <c r="D95" s="49" t="s">
        <v>93</v>
      </c>
      <c r="E95" s="49" t="s">
        <v>94</v>
      </c>
      <c r="F95" s="49" t="s">
        <v>95</v>
      </c>
      <c r="G95" s="60" t="s">
        <v>176</v>
      </c>
      <c r="H95" s="30" t="s">
        <v>97</v>
      </c>
      <c r="I95" s="50" t="s">
        <v>98</v>
      </c>
    </row>
    <row r="96" spans="1:10" ht="16.5" customHeight="1">
      <c r="A96" s="189">
        <f>I30</f>
        <v>1082</v>
      </c>
      <c r="B96" s="189"/>
      <c r="C96" s="26">
        <f>I41</f>
        <v>398.176</v>
      </c>
      <c r="D96" s="26">
        <f>I52</f>
        <v>266.95104000000003</v>
      </c>
      <c r="E96" s="26">
        <f>I59</f>
        <v>40.203874</v>
      </c>
      <c r="F96" s="26">
        <f>I63</f>
        <v>98.23798272000002</v>
      </c>
      <c r="G96" s="26">
        <f>I71</f>
        <v>328.14</v>
      </c>
      <c r="H96" s="26">
        <f>A96+C96+D96+E96+F96+G96</f>
        <v>2213.7088967199998</v>
      </c>
      <c r="I96" s="26">
        <f>H96-I94</f>
        <v>2067.96889672</v>
      </c>
      <c r="J96" s="9"/>
    </row>
    <row r="97" spans="1:9" ht="4.5" customHeight="1">
      <c r="A97" s="33"/>
      <c r="B97" s="166"/>
      <c r="C97" s="166"/>
      <c r="D97" s="166"/>
      <c r="E97" s="166"/>
      <c r="F97" s="166"/>
      <c r="G97" s="166"/>
      <c r="H97" s="166"/>
      <c r="I97" s="166"/>
    </row>
    <row r="98" spans="1:9" ht="33.75">
      <c r="A98" s="6" t="s">
        <v>33</v>
      </c>
      <c r="B98" s="142" t="s">
        <v>99</v>
      </c>
      <c r="C98" s="143"/>
      <c r="D98" s="143"/>
      <c r="E98" s="143"/>
      <c r="F98" s="143"/>
      <c r="G98" s="144"/>
      <c r="H98" s="6" t="s">
        <v>29</v>
      </c>
      <c r="I98" s="6" t="s">
        <v>30</v>
      </c>
    </row>
    <row r="99" spans="1:9" ht="15" customHeight="1">
      <c r="A99" s="25">
        <v>1</v>
      </c>
      <c r="B99" s="145" t="s">
        <v>100</v>
      </c>
      <c r="C99" s="146"/>
      <c r="D99" s="146"/>
      <c r="E99" s="146"/>
      <c r="F99" s="146"/>
      <c r="G99" s="147"/>
      <c r="H99" s="7">
        <f>I99/$I$96</f>
        <v>0</v>
      </c>
      <c r="I99" s="8">
        <v>0</v>
      </c>
    </row>
    <row r="100" spans="1:9" ht="15" customHeight="1">
      <c r="A100" s="25">
        <v>2</v>
      </c>
      <c r="B100" s="145" t="s">
        <v>101</v>
      </c>
      <c r="C100" s="146"/>
      <c r="D100" s="146"/>
      <c r="E100" s="146"/>
      <c r="F100" s="146"/>
      <c r="G100" s="147"/>
      <c r="H100" s="7">
        <f>I100/$I$96</f>
        <v>0</v>
      </c>
      <c r="I100" s="8">
        <v>0</v>
      </c>
    </row>
    <row r="101" spans="1:9" ht="15" customHeight="1">
      <c r="A101" s="161" t="s">
        <v>102</v>
      </c>
      <c r="B101" s="162"/>
      <c r="C101" s="162"/>
      <c r="D101" s="162"/>
      <c r="E101" s="162"/>
      <c r="F101" s="162"/>
      <c r="G101" s="163"/>
      <c r="H101" s="31">
        <f>H99+H100</f>
        <v>0</v>
      </c>
      <c r="I101" s="19">
        <f>I99+I100</f>
        <v>0</v>
      </c>
    </row>
    <row r="102" ht="4.5" customHeight="1"/>
    <row r="103" spans="1:9" ht="33.75">
      <c r="A103" s="6" t="s">
        <v>37</v>
      </c>
      <c r="B103" s="142" t="s">
        <v>103</v>
      </c>
      <c r="C103" s="143"/>
      <c r="D103" s="143"/>
      <c r="E103" s="143"/>
      <c r="F103" s="143"/>
      <c r="G103" s="144"/>
      <c r="H103" s="6" t="s">
        <v>29</v>
      </c>
      <c r="I103" s="6" t="s">
        <v>30</v>
      </c>
    </row>
    <row r="104" spans="1:9" ht="15" customHeight="1">
      <c r="A104" s="25">
        <v>1</v>
      </c>
      <c r="B104" s="145" t="s">
        <v>103</v>
      </c>
      <c r="C104" s="146"/>
      <c r="D104" s="146"/>
      <c r="E104" s="146"/>
      <c r="F104" s="146"/>
      <c r="G104" s="147"/>
      <c r="H104" s="7">
        <f>I104/I96</f>
        <v>0</v>
      </c>
      <c r="I104" s="8">
        <v>0</v>
      </c>
    </row>
    <row r="105" spans="1:11" ht="15" customHeight="1">
      <c r="A105" s="161" t="s">
        <v>102</v>
      </c>
      <c r="B105" s="162"/>
      <c r="C105" s="162"/>
      <c r="D105" s="162"/>
      <c r="E105" s="162"/>
      <c r="F105" s="162"/>
      <c r="G105" s="163"/>
      <c r="H105" s="31">
        <f>H104</f>
        <v>0</v>
      </c>
      <c r="I105" s="19">
        <f>I104</f>
        <v>0</v>
      </c>
      <c r="J105" s="9"/>
      <c r="K105" s="9"/>
    </row>
    <row r="106" spans="1:9" ht="4.5" customHeight="1">
      <c r="A106" s="2"/>
      <c r="B106" s="2"/>
      <c r="C106" s="2"/>
      <c r="D106" s="2"/>
      <c r="E106" s="2"/>
      <c r="F106" s="2"/>
      <c r="G106" s="2"/>
      <c r="H106" s="37"/>
      <c r="I106" s="38"/>
    </row>
    <row r="107" spans="1:12" ht="39" customHeight="1">
      <c r="A107" s="184" t="s">
        <v>104</v>
      </c>
      <c r="B107" s="184"/>
      <c r="C107" s="184"/>
      <c r="D107" s="184"/>
      <c r="E107" s="184"/>
      <c r="F107" s="15">
        <v>0.18</v>
      </c>
      <c r="G107" s="16">
        <f>I109*F107</f>
        <v>372.23440140959997</v>
      </c>
      <c r="H107" s="30" t="s">
        <v>90</v>
      </c>
      <c r="I107" s="48">
        <f>I69</f>
        <v>145.73999999999998</v>
      </c>
      <c r="L107" s="1"/>
    </row>
    <row r="108" spans="1:12" ht="33.75">
      <c r="A108" s="188" t="s">
        <v>91</v>
      </c>
      <c r="B108" s="188"/>
      <c r="C108" s="49" t="s">
        <v>92</v>
      </c>
      <c r="D108" s="49" t="s">
        <v>93</v>
      </c>
      <c r="E108" s="49" t="s">
        <v>94</v>
      </c>
      <c r="F108" s="49" t="s">
        <v>95</v>
      </c>
      <c r="G108" s="60" t="s">
        <v>176</v>
      </c>
      <c r="H108" s="30" t="s">
        <v>97</v>
      </c>
      <c r="I108" s="50" t="s">
        <v>98</v>
      </c>
      <c r="L108" s="1"/>
    </row>
    <row r="109" spans="1:12" ht="16.5" customHeight="1">
      <c r="A109" s="189">
        <f>I30</f>
        <v>1082</v>
      </c>
      <c r="B109" s="189"/>
      <c r="C109" s="26">
        <f>I41</f>
        <v>398.176</v>
      </c>
      <c r="D109" s="26">
        <f>I52</f>
        <v>266.95104000000003</v>
      </c>
      <c r="E109" s="26">
        <f>I59</f>
        <v>40.203874</v>
      </c>
      <c r="F109" s="26">
        <f>I63</f>
        <v>98.23798272000002</v>
      </c>
      <c r="G109" s="26">
        <f>I71</f>
        <v>328.14</v>
      </c>
      <c r="H109" s="26">
        <f>A109+C109+D109+E109+F109+G109</f>
        <v>2213.7088967199998</v>
      </c>
      <c r="I109" s="26">
        <f>H109-I107</f>
        <v>2067.96889672</v>
      </c>
      <c r="J109" s="9"/>
      <c r="L109" s="1"/>
    </row>
    <row r="110" ht="4.5" customHeight="1"/>
    <row r="111" spans="1:9" ht="11.25">
      <c r="A111" s="177" t="s">
        <v>105</v>
      </c>
      <c r="B111" s="177"/>
      <c r="C111" s="177"/>
      <c r="D111" s="177"/>
      <c r="E111" s="177"/>
      <c r="F111" s="177"/>
      <c r="G111" s="177"/>
      <c r="H111" s="42">
        <f>H91+H101+H105</f>
        <v>0</v>
      </c>
      <c r="I111" s="43">
        <f>I91+I101+I105</f>
        <v>0</v>
      </c>
    </row>
    <row r="112" ht="4.5" customHeight="1"/>
    <row r="113" spans="1:9" ht="11.25">
      <c r="A113" s="140" t="s">
        <v>106</v>
      </c>
      <c r="B113" s="140"/>
      <c r="C113" s="140"/>
      <c r="D113" s="140"/>
      <c r="E113" s="140"/>
      <c r="F113" s="140"/>
      <c r="G113" s="140"/>
      <c r="H113" s="140"/>
      <c r="I113" s="140"/>
    </row>
    <row r="114" spans="1:9" ht="33.75">
      <c r="A114" s="6" t="s">
        <v>27</v>
      </c>
      <c r="B114" s="142" t="s">
        <v>159</v>
      </c>
      <c r="C114" s="143"/>
      <c r="D114" s="143"/>
      <c r="E114" s="143"/>
      <c r="F114" s="143"/>
      <c r="G114" s="144"/>
      <c r="H114" s="6" t="s">
        <v>29</v>
      </c>
      <c r="I114" s="6" t="s">
        <v>30</v>
      </c>
    </row>
    <row r="115" spans="1:9" ht="15" customHeight="1">
      <c r="A115" s="25">
        <v>1</v>
      </c>
      <c r="B115" s="145" t="s">
        <v>107</v>
      </c>
      <c r="C115" s="146"/>
      <c r="D115" s="146"/>
      <c r="E115" s="146"/>
      <c r="F115" s="146"/>
      <c r="G115" s="147"/>
      <c r="H115" s="7">
        <f>I115/$I$81</f>
        <v>0.019241982507288632</v>
      </c>
      <c r="I115" s="8">
        <f>($D$125/$E$126)*G125</f>
        <v>42.596147866915466</v>
      </c>
    </row>
    <row r="116" spans="1:9" ht="15" customHeight="1">
      <c r="A116" s="25">
        <v>2</v>
      </c>
      <c r="B116" s="145" t="s">
        <v>108</v>
      </c>
      <c r="C116" s="146"/>
      <c r="D116" s="146"/>
      <c r="E116" s="146"/>
      <c r="F116" s="146"/>
      <c r="G116" s="147"/>
      <c r="H116" s="7">
        <f>I116/$I$81</f>
        <v>0.08862973760932945</v>
      </c>
      <c r="I116" s="8">
        <f>($D$125/$E$126)*G126</f>
        <v>196.20043865973182</v>
      </c>
    </row>
    <row r="117" spans="1:9" ht="15" customHeight="1">
      <c r="A117" s="25">
        <v>3</v>
      </c>
      <c r="B117" s="145" t="s">
        <v>14</v>
      </c>
      <c r="C117" s="146"/>
      <c r="D117" s="146"/>
      <c r="E117" s="146"/>
      <c r="F117" s="146"/>
      <c r="G117" s="147"/>
      <c r="H117" s="7">
        <f>I117/$I$81</f>
        <v>0.058309037900874654</v>
      </c>
      <c r="I117" s="8">
        <f>($D$125/$E$126)*G127</f>
        <v>129.0792359603499</v>
      </c>
    </row>
    <row r="118" spans="1:9" ht="15" customHeight="1">
      <c r="A118" s="25">
        <v>4</v>
      </c>
      <c r="B118" s="145" t="s">
        <v>109</v>
      </c>
      <c r="C118" s="146"/>
      <c r="D118" s="146"/>
      <c r="E118" s="146"/>
      <c r="F118" s="146"/>
      <c r="G118" s="147"/>
      <c r="H118" s="7">
        <f>I118/$I$81</f>
        <v>0</v>
      </c>
      <c r="I118" s="8">
        <v>0</v>
      </c>
    </row>
    <row r="119" spans="1:9" ht="15" customHeight="1">
      <c r="A119" s="25">
        <v>5</v>
      </c>
      <c r="B119" s="145" t="s">
        <v>88</v>
      </c>
      <c r="C119" s="146"/>
      <c r="D119" s="146"/>
      <c r="E119" s="146"/>
      <c r="F119" s="146"/>
      <c r="G119" s="147"/>
      <c r="H119" s="7">
        <f>I119/$I$81</f>
        <v>0</v>
      </c>
      <c r="I119" s="8">
        <v>0</v>
      </c>
    </row>
    <row r="120" spans="1:9" ht="15" customHeight="1">
      <c r="A120" s="161" t="s">
        <v>110</v>
      </c>
      <c r="B120" s="162"/>
      <c r="C120" s="162"/>
      <c r="D120" s="162"/>
      <c r="E120" s="162"/>
      <c r="F120" s="162"/>
      <c r="G120" s="163"/>
      <c r="H120" s="31">
        <f>H115+H116+H117+H118+H119</f>
        <v>0.16618075801749274</v>
      </c>
      <c r="I120" s="19">
        <f>I115+I116+I117+I118+I119</f>
        <v>367.8758224869972</v>
      </c>
    </row>
    <row r="121" spans="1:9" ht="11.25" customHeight="1">
      <c r="A121" s="33" t="s">
        <v>111</v>
      </c>
      <c r="B121" s="165" t="s">
        <v>112</v>
      </c>
      <c r="C121" s="165"/>
      <c r="D121" s="165"/>
      <c r="E121" s="165"/>
      <c r="F121" s="165"/>
      <c r="G121" s="165"/>
      <c r="H121" s="165"/>
      <c r="I121" s="165"/>
    </row>
    <row r="122" spans="1:9" ht="24.75" customHeight="1">
      <c r="A122" s="33" t="s">
        <v>113</v>
      </c>
      <c r="B122" s="193" t="s">
        <v>114</v>
      </c>
      <c r="C122" s="193"/>
      <c r="D122" s="193"/>
      <c r="E122" s="193"/>
      <c r="F122" s="193"/>
      <c r="G122" s="193"/>
      <c r="H122" s="193"/>
      <c r="I122" s="193"/>
    </row>
    <row r="123" spans="1:9" ht="13.5" customHeight="1">
      <c r="A123" s="194" t="s">
        <v>115</v>
      </c>
      <c r="B123" s="194"/>
      <c r="C123" s="194"/>
      <c r="D123" s="194"/>
      <c r="E123" s="194"/>
      <c r="F123" s="194"/>
      <c r="G123" s="194"/>
      <c r="H123" s="194"/>
      <c r="I123" s="194"/>
    </row>
    <row r="124" spans="1:9" ht="13.5" customHeight="1">
      <c r="A124" s="195" t="s">
        <v>116</v>
      </c>
      <c r="B124" s="195"/>
      <c r="C124" s="25" t="s">
        <v>117</v>
      </c>
      <c r="D124" s="138" t="s">
        <v>118</v>
      </c>
      <c r="E124" s="139"/>
      <c r="F124" s="25" t="s">
        <v>119</v>
      </c>
      <c r="G124" s="25" t="s">
        <v>120</v>
      </c>
      <c r="H124" s="138" t="s">
        <v>121</v>
      </c>
      <c r="I124" s="138"/>
    </row>
    <row r="125" spans="1:10" ht="13.5" customHeight="1">
      <c r="A125" s="196">
        <f>I81</f>
        <v>2213.70889672</v>
      </c>
      <c r="B125" s="197"/>
      <c r="C125" s="8">
        <f>I111</f>
        <v>0</v>
      </c>
      <c r="D125" s="198">
        <f>A125+C125</f>
        <v>2213.70889672</v>
      </c>
      <c r="E125" s="199"/>
      <c r="F125" s="25" t="s">
        <v>107</v>
      </c>
      <c r="G125" s="24">
        <v>0.0165</v>
      </c>
      <c r="H125" s="191">
        <v>0.0065</v>
      </c>
      <c r="I125" s="191"/>
      <c r="J125" s="9"/>
    </row>
    <row r="126" spans="1:9" ht="13.5" customHeight="1">
      <c r="A126" s="190" t="s">
        <v>122</v>
      </c>
      <c r="B126" s="190"/>
      <c r="C126" s="25">
        <v>1</v>
      </c>
      <c r="D126" s="17">
        <f>G129/1</f>
        <v>0.14250000000000002</v>
      </c>
      <c r="E126" s="56">
        <f>C126-D126</f>
        <v>0.8574999999999999</v>
      </c>
      <c r="F126" s="25" t="s">
        <v>108</v>
      </c>
      <c r="G126" s="24">
        <v>0.076</v>
      </c>
      <c r="H126" s="191">
        <v>0.03</v>
      </c>
      <c r="I126" s="191"/>
    </row>
    <row r="127" spans="1:9" ht="21.75" customHeight="1">
      <c r="A127" s="190" t="s">
        <v>123</v>
      </c>
      <c r="B127" s="190"/>
      <c r="C127" s="25">
        <v>1</v>
      </c>
      <c r="D127" s="17">
        <f>H129</f>
        <v>0.0865</v>
      </c>
      <c r="E127" s="52">
        <f>C127-D127</f>
        <v>0.9135</v>
      </c>
      <c r="F127" s="25" t="s">
        <v>14</v>
      </c>
      <c r="G127" s="24">
        <f>I11</f>
        <v>0.05</v>
      </c>
      <c r="H127" s="191">
        <f>I11</f>
        <v>0.05</v>
      </c>
      <c r="I127" s="191"/>
    </row>
    <row r="128" spans="1:9" ht="13.5" customHeight="1">
      <c r="A128" s="192" t="s">
        <v>160</v>
      </c>
      <c r="B128" s="192"/>
      <c r="C128" s="18">
        <v>1</v>
      </c>
      <c r="D128" s="18">
        <v>0.0654</v>
      </c>
      <c r="E128" s="51">
        <f>C128-D128</f>
        <v>0.9346</v>
      </c>
      <c r="F128" s="25" t="s">
        <v>124</v>
      </c>
      <c r="G128" s="24">
        <v>0</v>
      </c>
      <c r="H128" s="191">
        <v>0</v>
      </c>
      <c r="I128" s="191"/>
    </row>
    <row r="129" spans="1:9" ht="23.25" customHeight="1">
      <c r="A129" s="57" t="s">
        <v>125</v>
      </c>
      <c r="B129" s="203" t="s">
        <v>126</v>
      </c>
      <c r="C129" s="203"/>
      <c r="D129" s="203"/>
      <c r="E129" s="203"/>
      <c r="F129" s="29" t="s">
        <v>127</v>
      </c>
      <c r="G129" s="23">
        <f>SUM(G125:G128)</f>
        <v>0.14250000000000002</v>
      </c>
      <c r="H129" s="204">
        <f>SUM(H125:I128)</f>
        <v>0.0865</v>
      </c>
      <c r="I129" s="204"/>
    </row>
    <row r="130" spans="1:9" ht="4.5" customHeight="1">
      <c r="A130" s="53"/>
      <c r="B130" s="159"/>
      <c r="C130" s="159"/>
      <c r="D130" s="159"/>
      <c r="E130" s="159"/>
      <c r="F130" s="159"/>
      <c r="G130" s="159"/>
      <c r="H130" s="159"/>
      <c r="I130" s="159"/>
    </row>
    <row r="131" spans="1:9" ht="11.25">
      <c r="A131" s="177" t="s">
        <v>128</v>
      </c>
      <c r="B131" s="177"/>
      <c r="C131" s="177"/>
      <c r="D131" s="177"/>
      <c r="E131" s="177"/>
      <c r="F131" s="177"/>
      <c r="G131" s="177"/>
      <c r="H131" s="42">
        <f>H120</f>
        <v>0.16618075801749274</v>
      </c>
      <c r="I131" s="43">
        <f>I120</f>
        <v>367.8758224869972</v>
      </c>
    </row>
    <row r="132" ht="4.5" customHeight="1"/>
    <row r="133" spans="1:9" ht="11.25">
      <c r="A133" s="205" t="s">
        <v>129</v>
      </c>
      <c r="B133" s="205"/>
      <c r="C133" s="205"/>
      <c r="D133" s="205"/>
      <c r="E133" s="205"/>
      <c r="F133" s="205"/>
      <c r="G133" s="205"/>
      <c r="H133" s="205"/>
      <c r="I133" s="205"/>
    </row>
    <row r="134" spans="1:9" ht="11.25">
      <c r="A134" s="140" t="s">
        <v>26</v>
      </c>
      <c r="B134" s="140"/>
      <c r="C134" s="140"/>
      <c r="D134" s="140"/>
      <c r="E134" s="140"/>
      <c r="F134" s="140"/>
      <c r="G134" s="140"/>
      <c r="H134" s="140"/>
      <c r="I134" s="140"/>
    </row>
    <row r="135" spans="1:9" ht="15" customHeight="1">
      <c r="A135" s="25">
        <v>1</v>
      </c>
      <c r="B135" s="145" t="s">
        <v>169</v>
      </c>
      <c r="C135" s="146"/>
      <c r="D135" s="146"/>
      <c r="E135" s="146"/>
      <c r="F135" s="146"/>
      <c r="G135" s="147"/>
      <c r="H135" s="7">
        <f>I135/$G$152</f>
        <v>0.4191224064621692</v>
      </c>
      <c r="I135" s="19">
        <f>I30</f>
        <v>1082</v>
      </c>
    </row>
    <row r="136" spans="1:9" ht="15" customHeight="1">
      <c r="A136" s="25">
        <v>2</v>
      </c>
      <c r="B136" s="145" t="s">
        <v>130</v>
      </c>
      <c r="C136" s="146"/>
      <c r="D136" s="146"/>
      <c r="E136" s="146"/>
      <c r="F136" s="146"/>
      <c r="G136" s="147"/>
      <c r="H136" s="7">
        <f>I136/$G$152</f>
        <v>0.311269620842363</v>
      </c>
      <c r="I136" s="19">
        <f>I41+I52+I59+I63</f>
        <v>803.5688967200001</v>
      </c>
    </row>
    <row r="137" spans="1:9" ht="15" customHeight="1">
      <c r="A137" s="25">
        <v>3</v>
      </c>
      <c r="B137" s="157" t="s">
        <v>170</v>
      </c>
      <c r="C137" s="157"/>
      <c r="D137" s="157"/>
      <c r="E137" s="157"/>
      <c r="F137" s="157"/>
      <c r="G137" s="157"/>
      <c r="H137" s="7">
        <f>I137/$G$152</f>
        <v>0.12710797269546784</v>
      </c>
      <c r="I137" s="19">
        <f>I71</f>
        <v>328.14</v>
      </c>
    </row>
    <row r="138" spans="1:10" s="32" customFormat="1" ht="15" customHeight="1">
      <c r="A138" s="200" t="s">
        <v>131</v>
      </c>
      <c r="B138" s="201"/>
      <c r="C138" s="201"/>
      <c r="D138" s="201"/>
      <c r="E138" s="201"/>
      <c r="F138" s="201"/>
      <c r="G138" s="202"/>
      <c r="H138" s="42">
        <f>H135+H136+H137</f>
        <v>0.8574999999999999</v>
      </c>
      <c r="I138" s="43">
        <f>I135+I136+I137</f>
        <v>2213.70889672</v>
      </c>
      <c r="J138" s="54"/>
    </row>
    <row r="139" ht="4.5" customHeight="1"/>
    <row r="140" spans="1:9" ht="11.25">
      <c r="A140" s="140" t="s">
        <v>83</v>
      </c>
      <c r="B140" s="140"/>
      <c r="C140" s="140"/>
      <c r="D140" s="140"/>
      <c r="E140" s="140"/>
      <c r="F140" s="140"/>
      <c r="G140" s="140"/>
      <c r="H140" s="140"/>
      <c r="I140" s="140"/>
    </row>
    <row r="141" spans="1:9" ht="15" customHeight="1">
      <c r="A141" s="25">
        <v>1</v>
      </c>
      <c r="B141" s="145" t="s">
        <v>171</v>
      </c>
      <c r="C141" s="146"/>
      <c r="D141" s="146"/>
      <c r="E141" s="146"/>
      <c r="F141" s="146"/>
      <c r="G141" s="147"/>
      <c r="H141" s="7">
        <f>I141/$G$152</f>
        <v>0</v>
      </c>
      <c r="I141" s="8">
        <f>I91</f>
        <v>0</v>
      </c>
    </row>
    <row r="142" spans="1:9" ht="15" customHeight="1">
      <c r="A142" s="25">
        <v>2</v>
      </c>
      <c r="B142" s="145" t="s">
        <v>172</v>
      </c>
      <c r="C142" s="146"/>
      <c r="D142" s="146"/>
      <c r="E142" s="146"/>
      <c r="F142" s="146"/>
      <c r="G142" s="147"/>
      <c r="H142" s="7">
        <f>I142/$G$152</f>
        <v>0</v>
      </c>
      <c r="I142" s="8">
        <f>I101</f>
        <v>0</v>
      </c>
    </row>
    <row r="143" spans="1:9" ht="15" customHeight="1">
      <c r="A143" s="25">
        <v>3</v>
      </c>
      <c r="B143" s="145" t="s">
        <v>173</v>
      </c>
      <c r="C143" s="146"/>
      <c r="D143" s="146"/>
      <c r="E143" s="146"/>
      <c r="F143" s="146"/>
      <c r="G143" s="147"/>
      <c r="H143" s="7">
        <f>I143/$G$152</f>
        <v>0</v>
      </c>
      <c r="I143" s="8">
        <f>I105</f>
        <v>0</v>
      </c>
    </row>
    <row r="144" spans="1:9" ht="15" customHeight="1">
      <c r="A144" s="200" t="s">
        <v>132</v>
      </c>
      <c r="B144" s="201"/>
      <c r="C144" s="201"/>
      <c r="D144" s="201"/>
      <c r="E144" s="201"/>
      <c r="F144" s="201"/>
      <c r="G144" s="202"/>
      <c r="H144" s="42">
        <f>H141+H142+H143</f>
        <v>0</v>
      </c>
      <c r="I144" s="43">
        <f>I141+I142+I143</f>
        <v>0</v>
      </c>
    </row>
    <row r="145" ht="4.5" customHeight="1"/>
    <row r="146" spans="1:9" ht="11.25">
      <c r="A146" s="140" t="s">
        <v>106</v>
      </c>
      <c r="B146" s="140"/>
      <c r="C146" s="140"/>
      <c r="D146" s="140"/>
      <c r="E146" s="140"/>
      <c r="F146" s="140"/>
      <c r="G146" s="140"/>
      <c r="H146" s="140"/>
      <c r="I146" s="140"/>
    </row>
    <row r="147" spans="1:9" ht="15" customHeight="1">
      <c r="A147" s="25">
        <v>1</v>
      </c>
      <c r="B147" s="145" t="s">
        <v>177</v>
      </c>
      <c r="C147" s="146"/>
      <c r="D147" s="146"/>
      <c r="E147" s="146"/>
      <c r="F147" s="146"/>
      <c r="G147" s="147"/>
      <c r="H147" s="7">
        <f>I147/$G$152</f>
        <v>0.14250000000000004</v>
      </c>
      <c r="I147" s="8">
        <f>I120</f>
        <v>367.8758224869972</v>
      </c>
    </row>
    <row r="148" spans="1:11" ht="15" customHeight="1">
      <c r="A148" s="200" t="s">
        <v>133</v>
      </c>
      <c r="B148" s="201"/>
      <c r="C148" s="201"/>
      <c r="D148" s="201"/>
      <c r="E148" s="201"/>
      <c r="F148" s="201"/>
      <c r="G148" s="202"/>
      <c r="H148" s="42">
        <f>H147</f>
        <v>0.14250000000000004</v>
      </c>
      <c r="I148" s="43">
        <f>I120</f>
        <v>367.8758224869972</v>
      </c>
      <c r="K148" s="20"/>
    </row>
    <row r="149" ht="4.5" customHeight="1"/>
    <row r="150" spans="1:9" ht="11.25">
      <c r="A150" s="206" t="s">
        <v>129</v>
      </c>
      <c r="B150" s="206"/>
      <c r="C150" s="206"/>
      <c r="D150" s="206"/>
      <c r="E150" s="206"/>
      <c r="F150" s="206"/>
      <c r="G150" s="206"/>
      <c r="H150" s="206"/>
      <c r="I150" s="206"/>
    </row>
    <row r="151" spans="1:9" ht="45">
      <c r="A151" s="207" t="s">
        <v>134</v>
      </c>
      <c r="B151" s="207"/>
      <c r="C151" s="207"/>
      <c r="D151" s="207"/>
      <c r="E151" s="207"/>
      <c r="F151" s="207"/>
      <c r="G151" s="22" t="s">
        <v>135</v>
      </c>
      <c r="H151" s="22" t="s">
        <v>136</v>
      </c>
      <c r="I151" s="22" t="s">
        <v>137</v>
      </c>
    </row>
    <row r="152" spans="1:9" ht="11.25">
      <c r="A152" s="208" t="str">
        <f>G5</f>
        <v>SERVENTE DE OBRAS</v>
      </c>
      <c r="B152" s="209"/>
      <c r="C152" s="209"/>
      <c r="D152" s="209"/>
      <c r="E152" s="209"/>
      <c r="F152" s="210"/>
      <c r="G152" s="21">
        <f>I138+I144+I148</f>
        <v>2581.5847192069973</v>
      </c>
      <c r="H152" s="22">
        <v>1</v>
      </c>
      <c r="I152" s="21">
        <f>G152*H152</f>
        <v>2581.5847192069973</v>
      </c>
    </row>
    <row r="153" spans="1:9" ht="11.25">
      <c r="A153" s="208"/>
      <c r="B153" s="209"/>
      <c r="C153" s="209"/>
      <c r="D153" s="209"/>
      <c r="E153" s="209"/>
      <c r="F153" s="210"/>
      <c r="G153" s="22"/>
      <c r="H153" s="22"/>
      <c r="I153" s="21"/>
    </row>
    <row r="154" spans="1:10" s="32" customFormat="1" ht="11.25">
      <c r="A154" s="211" t="s">
        <v>178</v>
      </c>
      <c r="B154" s="212"/>
      <c r="C154" s="212"/>
      <c r="D154" s="212"/>
      <c r="E154" s="212"/>
      <c r="F154" s="212"/>
      <c r="G154" s="212"/>
      <c r="H154" s="213"/>
      <c r="I154" s="55">
        <f>I152+I153</f>
        <v>2581.5847192069973</v>
      </c>
      <c r="J154" s="54"/>
    </row>
  </sheetData>
  <sheetProtection/>
  <mergeCells count="141">
    <mergeCell ref="A148:G148"/>
    <mergeCell ref="A150:I150"/>
    <mergeCell ref="A151:F151"/>
    <mergeCell ref="A152:F152"/>
    <mergeCell ref="A153:F153"/>
    <mergeCell ref="A154:H154"/>
    <mergeCell ref="B142:G142"/>
    <mergeCell ref="B143:G143"/>
    <mergeCell ref="A144:G144"/>
    <mergeCell ref="A146:I146"/>
    <mergeCell ref="B147:G147"/>
    <mergeCell ref="B129:E129"/>
    <mergeCell ref="H129:I129"/>
    <mergeCell ref="B130:I130"/>
    <mergeCell ref="A131:G131"/>
    <mergeCell ref="A133:I133"/>
    <mergeCell ref="A134:I134"/>
    <mergeCell ref="B135:G135"/>
    <mergeCell ref="B136:G136"/>
    <mergeCell ref="B137:G137"/>
    <mergeCell ref="A138:G138"/>
    <mergeCell ref="A140:I140"/>
    <mergeCell ref="B141:G141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A126:B126"/>
    <mergeCell ref="H126:I126"/>
    <mergeCell ref="A127:B127"/>
    <mergeCell ref="H127:I127"/>
    <mergeCell ref="A128:B128"/>
    <mergeCell ref="H128:I128"/>
    <mergeCell ref="A108:B108"/>
    <mergeCell ref="A109:B109"/>
    <mergeCell ref="A111:G111"/>
    <mergeCell ref="A113:I113"/>
    <mergeCell ref="B114:G114"/>
    <mergeCell ref="B115:G115"/>
    <mergeCell ref="B116:G116"/>
    <mergeCell ref="B117:G117"/>
    <mergeCell ref="B118:G118"/>
    <mergeCell ref="B119:G119"/>
    <mergeCell ref="A120:G120"/>
    <mergeCell ref="B121:I121"/>
    <mergeCell ref="A94:E94"/>
    <mergeCell ref="A95:B95"/>
    <mergeCell ref="A96:B96"/>
    <mergeCell ref="B97:I97"/>
    <mergeCell ref="B98:G98"/>
    <mergeCell ref="B99:G99"/>
    <mergeCell ref="B100:G100"/>
    <mergeCell ref="A101:G101"/>
    <mergeCell ref="B103:G103"/>
    <mergeCell ref="B104:G104"/>
    <mergeCell ref="A105:G105"/>
    <mergeCell ref="A107:E107"/>
    <mergeCell ref="A81:G81"/>
    <mergeCell ref="A83:I83"/>
    <mergeCell ref="B84:G84"/>
    <mergeCell ref="B85:G85"/>
    <mergeCell ref="B86:G86"/>
    <mergeCell ref="B87:G87"/>
    <mergeCell ref="B88:G88"/>
    <mergeCell ref="B89:G89"/>
    <mergeCell ref="B90:G90"/>
    <mergeCell ref="A91:G91"/>
    <mergeCell ref="B92:I92"/>
    <mergeCell ref="B93:I93"/>
    <mergeCell ref="A65:G65"/>
    <mergeCell ref="B67:G67"/>
    <mergeCell ref="B68:G68"/>
    <mergeCell ref="B69:G69"/>
    <mergeCell ref="B70:G70"/>
    <mergeCell ref="A71:G71"/>
    <mergeCell ref="A73:I73"/>
    <mergeCell ref="A74:B74"/>
    <mergeCell ref="A75:B75"/>
    <mergeCell ref="A77:I77"/>
    <mergeCell ref="A78:B78"/>
    <mergeCell ref="A79:B79"/>
    <mergeCell ref="B51:G51"/>
    <mergeCell ref="A52:G52"/>
    <mergeCell ref="B53:I53"/>
    <mergeCell ref="B54:I54"/>
    <mergeCell ref="B55:G55"/>
    <mergeCell ref="B56:G56"/>
    <mergeCell ref="B57:G57"/>
    <mergeCell ref="B58:G58"/>
    <mergeCell ref="A59:G59"/>
    <mergeCell ref="B61:G61"/>
    <mergeCell ref="B62:G62"/>
    <mergeCell ref="A63:G63"/>
    <mergeCell ref="B39:G39"/>
    <mergeCell ref="B40:G40"/>
    <mergeCell ref="A41:G41"/>
    <mergeCell ref="A42:I42"/>
    <mergeCell ref="B43:G43"/>
    <mergeCell ref="B44:G44"/>
    <mergeCell ref="B45:G45"/>
    <mergeCell ref="B46:G46"/>
    <mergeCell ref="B47:G47"/>
    <mergeCell ref="B48:G48"/>
    <mergeCell ref="B49:G49"/>
    <mergeCell ref="B50:G50"/>
    <mergeCell ref="A27:A28"/>
    <mergeCell ref="B27:G27"/>
    <mergeCell ref="B28:G28"/>
    <mergeCell ref="B29:G29"/>
    <mergeCell ref="A30:G30"/>
    <mergeCell ref="B32:G32"/>
    <mergeCell ref="B33:G33"/>
    <mergeCell ref="B34:G34"/>
    <mergeCell ref="B35:G35"/>
    <mergeCell ref="B36:G36"/>
    <mergeCell ref="B37:G37"/>
    <mergeCell ref="B38:G38"/>
    <mergeCell ref="B26:G26"/>
    <mergeCell ref="A10:F10"/>
    <mergeCell ref="A11:F11"/>
    <mergeCell ref="A12:F15"/>
    <mergeCell ref="G12:G15"/>
    <mergeCell ref="A16:F19"/>
    <mergeCell ref="G16:G19"/>
    <mergeCell ref="A20:F20"/>
    <mergeCell ref="A22:I22"/>
    <mergeCell ref="E2:I2"/>
    <mergeCell ref="B23:G23"/>
    <mergeCell ref="B24:G24"/>
    <mergeCell ref="B25:G25"/>
    <mergeCell ref="A1:I1"/>
    <mergeCell ref="A2:B2"/>
    <mergeCell ref="C2:D2"/>
    <mergeCell ref="A3:B3"/>
    <mergeCell ref="A5:F9"/>
    <mergeCell ref="G5:H5"/>
    <mergeCell ref="G6:G9"/>
  </mergeCells>
  <printOptions/>
  <pageMargins left="1.1023622047244095" right="0.5118110236220472" top="0.7874015748031497" bottom="0.7874015748031497" header="0.31496062992125984" footer="0.31496062992125984"/>
  <pageSetup horizontalDpi="600" verticalDpi="600" orientation="portrait" paperSize="9" scale="85" r:id="rId3"/>
  <rowBreaks count="2" manualBreakCount="2">
    <brk id="54" max="8" man="1"/>
    <brk id="106" max="8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4"/>
  <sheetViews>
    <sheetView zoomScaleSheetLayoutView="100" zoomScalePageLayoutView="0" workbookViewId="0" topLeftCell="A1">
      <selection activeCell="I106" sqref="I106"/>
    </sheetView>
  </sheetViews>
  <sheetFormatPr defaultColWidth="9.140625" defaultRowHeight="15"/>
  <cols>
    <col min="1" max="1" width="2.8515625" style="4" customWidth="1"/>
    <col min="2" max="2" width="12.140625" style="4" customWidth="1"/>
    <col min="3" max="6" width="11.28125" style="4" customWidth="1"/>
    <col min="7" max="7" width="11.57421875" style="4" customWidth="1"/>
    <col min="8" max="8" width="8.7109375" style="4" customWidth="1"/>
    <col min="9" max="9" width="11.7109375" style="4" customWidth="1"/>
    <col min="10" max="10" width="11.140625" style="1" bestFit="1" customWidth="1"/>
    <col min="11" max="11" width="10.00390625" style="4" bestFit="1" customWidth="1"/>
    <col min="12" max="16384" width="9.140625" style="4" customWidth="1"/>
  </cols>
  <sheetData>
    <row r="1" spans="1:9" s="1" customFormat="1" ht="41.25" customHeight="1">
      <c r="A1" s="129" t="s">
        <v>161</v>
      </c>
      <c r="B1" s="129"/>
      <c r="C1" s="129"/>
      <c r="D1" s="129"/>
      <c r="E1" s="129"/>
      <c r="F1" s="129"/>
      <c r="G1" s="129"/>
      <c r="H1" s="129"/>
      <c r="I1" s="129"/>
    </row>
    <row r="2" spans="1:9" s="1" customFormat="1" ht="22.5" customHeight="1">
      <c r="A2" s="129" t="s">
        <v>5</v>
      </c>
      <c r="B2" s="129"/>
      <c r="C2" s="130" t="s">
        <v>194</v>
      </c>
      <c r="D2" s="130"/>
      <c r="E2" s="141" t="s">
        <v>146</v>
      </c>
      <c r="F2" s="141"/>
      <c r="G2" s="141"/>
      <c r="H2" s="141"/>
      <c r="I2" s="141"/>
    </row>
    <row r="3" spans="1:9" s="1" customFormat="1" ht="11.25">
      <c r="A3" s="129" t="s">
        <v>6</v>
      </c>
      <c r="B3" s="129"/>
      <c r="C3" s="3"/>
      <c r="D3" s="2"/>
      <c r="E3" s="29" t="s">
        <v>7</v>
      </c>
      <c r="F3" s="29"/>
      <c r="G3" s="2"/>
      <c r="H3" s="2"/>
      <c r="I3" s="2"/>
    </row>
    <row r="4" spans="1:9" s="1" customFormat="1" ht="4.5" customHeight="1">
      <c r="A4" s="4"/>
      <c r="B4" s="4"/>
      <c r="C4" s="4"/>
      <c r="D4" s="4"/>
      <c r="E4" s="4"/>
      <c r="F4" s="4"/>
      <c r="G4" s="4"/>
      <c r="H4" s="4"/>
      <c r="I4" s="4"/>
    </row>
    <row r="5" spans="1:9" s="1" customFormat="1" ht="24" customHeight="1">
      <c r="A5" s="131" t="s">
        <v>206</v>
      </c>
      <c r="B5" s="132"/>
      <c r="C5" s="132"/>
      <c r="D5" s="132"/>
      <c r="E5" s="132"/>
      <c r="F5" s="132"/>
      <c r="G5" s="137" t="s">
        <v>163</v>
      </c>
      <c r="H5" s="137"/>
      <c r="I5" s="103">
        <v>200</v>
      </c>
    </row>
    <row r="6" spans="1:9" s="1" customFormat="1" ht="11.25" customHeight="1">
      <c r="A6" s="133"/>
      <c r="B6" s="134"/>
      <c r="C6" s="134"/>
      <c r="D6" s="134"/>
      <c r="E6" s="134"/>
      <c r="F6" s="134"/>
      <c r="G6" s="137" t="s">
        <v>8</v>
      </c>
      <c r="H6" s="91" t="s">
        <v>9</v>
      </c>
      <c r="I6" s="104">
        <v>0.2</v>
      </c>
    </row>
    <row r="7" spans="1:9" s="1" customFormat="1" ht="11.25" customHeight="1">
      <c r="A7" s="133"/>
      <c r="B7" s="134"/>
      <c r="C7" s="134"/>
      <c r="D7" s="134"/>
      <c r="E7" s="134"/>
      <c r="F7" s="134"/>
      <c r="G7" s="137"/>
      <c r="H7" s="91" t="s">
        <v>10</v>
      </c>
      <c r="I7" s="105">
        <v>1</v>
      </c>
    </row>
    <row r="8" spans="1:9" s="1" customFormat="1" ht="11.25" customHeight="1">
      <c r="A8" s="133"/>
      <c r="B8" s="134"/>
      <c r="C8" s="134"/>
      <c r="D8" s="134"/>
      <c r="E8" s="134"/>
      <c r="F8" s="134"/>
      <c r="G8" s="137"/>
      <c r="H8" s="91" t="s">
        <v>11</v>
      </c>
      <c r="I8" s="104">
        <v>0.4</v>
      </c>
    </row>
    <row r="9" spans="1:9" s="1" customFormat="1" ht="24.75" customHeight="1">
      <c r="A9" s="135"/>
      <c r="B9" s="136"/>
      <c r="C9" s="136"/>
      <c r="D9" s="136"/>
      <c r="E9" s="136"/>
      <c r="F9" s="136"/>
      <c r="G9" s="137"/>
      <c r="H9" s="91" t="s">
        <v>10</v>
      </c>
      <c r="I9" s="91">
        <v>0</v>
      </c>
    </row>
    <row r="10" spans="1:9" s="1" customFormat="1" ht="15" customHeight="1">
      <c r="A10" s="139" t="s">
        <v>12</v>
      </c>
      <c r="B10" s="148"/>
      <c r="C10" s="148"/>
      <c r="D10" s="148"/>
      <c r="E10" s="148"/>
      <c r="F10" s="148"/>
      <c r="G10" s="91" t="s">
        <v>13</v>
      </c>
      <c r="H10" s="91">
        <v>220</v>
      </c>
      <c r="I10" s="106">
        <v>1522.4</v>
      </c>
    </row>
    <row r="11" spans="1:9" s="1" customFormat="1" ht="15" customHeight="1">
      <c r="A11" s="139" t="s">
        <v>14</v>
      </c>
      <c r="B11" s="148"/>
      <c r="C11" s="148"/>
      <c r="D11" s="148"/>
      <c r="E11" s="148"/>
      <c r="F11" s="148"/>
      <c r="G11" s="5" t="s">
        <v>15</v>
      </c>
      <c r="H11" s="91" t="s">
        <v>16</v>
      </c>
      <c r="I11" s="107">
        <v>0.05</v>
      </c>
    </row>
    <row r="12" spans="1:9" s="1" customFormat="1" ht="15" customHeight="1">
      <c r="A12" s="149" t="s">
        <v>174</v>
      </c>
      <c r="B12" s="150"/>
      <c r="C12" s="150"/>
      <c r="D12" s="150"/>
      <c r="E12" s="150"/>
      <c r="F12" s="150"/>
      <c r="G12" s="137" t="s">
        <v>15</v>
      </c>
      <c r="H12" s="91" t="s">
        <v>17</v>
      </c>
      <c r="I12" s="91">
        <v>4.05</v>
      </c>
    </row>
    <row r="13" spans="1:9" s="1" customFormat="1" ht="11.25">
      <c r="A13" s="151"/>
      <c r="B13" s="152"/>
      <c r="C13" s="152"/>
      <c r="D13" s="152"/>
      <c r="E13" s="152"/>
      <c r="F13" s="152"/>
      <c r="G13" s="137"/>
      <c r="H13" s="91" t="s">
        <v>18</v>
      </c>
      <c r="I13" s="91">
        <v>22</v>
      </c>
    </row>
    <row r="14" spans="1:9" s="1" customFormat="1" ht="11.25">
      <c r="A14" s="151"/>
      <c r="B14" s="152"/>
      <c r="C14" s="152"/>
      <c r="D14" s="152"/>
      <c r="E14" s="152"/>
      <c r="F14" s="152"/>
      <c r="G14" s="137"/>
      <c r="H14" s="91" t="s">
        <v>19</v>
      </c>
      <c r="I14" s="91">
        <v>2</v>
      </c>
    </row>
    <row r="15" spans="1:9" s="1" customFormat="1" ht="11.25">
      <c r="A15" s="153"/>
      <c r="B15" s="154"/>
      <c r="C15" s="154"/>
      <c r="D15" s="154"/>
      <c r="E15" s="154"/>
      <c r="F15" s="154"/>
      <c r="G15" s="137"/>
      <c r="H15" s="91" t="s">
        <v>20</v>
      </c>
      <c r="I15" s="104">
        <v>0.03</v>
      </c>
    </row>
    <row r="16" spans="1:9" s="1" customFormat="1" ht="11.25" customHeight="1">
      <c r="A16" s="138" t="s">
        <v>175</v>
      </c>
      <c r="B16" s="138"/>
      <c r="C16" s="138"/>
      <c r="D16" s="138"/>
      <c r="E16" s="138"/>
      <c r="F16" s="139"/>
      <c r="G16" s="137" t="s">
        <v>21</v>
      </c>
      <c r="H16" s="91" t="s">
        <v>22</v>
      </c>
      <c r="I16" s="108">
        <v>228</v>
      </c>
    </row>
    <row r="17" spans="1:9" ht="11.25" customHeight="1">
      <c r="A17" s="138"/>
      <c r="B17" s="138"/>
      <c r="C17" s="138"/>
      <c r="D17" s="138"/>
      <c r="E17" s="138"/>
      <c r="F17" s="139"/>
      <c r="G17" s="137"/>
      <c r="H17" s="91" t="s">
        <v>23</v>
      </c>
      <c r="I17" s="105">
        <v>1</v>
      </c>
    </row>
    <row r="18" spans="1:9" ht="11.25" customHeight="1">
      <c r="A18" s="138"/>
      <c r="B18" s="138"/>
      <c r="C18" s="138"/>
      <c r="D18" s="138"/>
      <c r="E18" s="138"/>
      <c r="F18" s="139"/>
      <c r="G18" s="137"/>
      <c r="H18" s="91" t="s">
        <v>24</v>
      </c>
      <c r="I18" s="105">
        <v>1</v>
      </c>
    </row>
    <row r="19" spans="1:9" ht="11.25">
      <c r="A19" s="138"/>
      <c r="B19" s="138"/>
      <c r="C19" s="138"/>
      <c r="D19" s="138"/>
      <c r="E19" s="138"/>
      <c r="F19" s="139"/>
      <c r="G19" s="137"/>
      <c r="H19" s="91" t="s">
        <v>20</v>
      </c>
      <c r="I19" s="107">
        <v>0.2</v>
      </c>
    </row>
    <row r="20" spans="1:9" ht="11.25">
      <c r="A20" s="138" t="s">
        <v>25</v>
      </c>
      <c r="B20" s="138"/>
      <c r="C20" s="138"/>
      <c r="D20" s="138"/>
      <c r="E20" s="138"/>
      <c r="F20" s="139"/>
      <c r="G20" s="91"/>
      <c r="H20" s="91" t="s">
        <v>16</v>
      </c>
      <c r="I20" s="107">
        <v>0.2</v>
      </c>
    </row>
    <row r="21" ht="4.5" customHeight="1"/>
    <row r="22" spans="1:9" ht="17.25" customHeight="1">
      <c r="A22" s="140" t="s">
        <v>26</v>
      </c>
      <c r="B22" s="140"/>
      <c r="C22" s="140"/>
      <c r="D22" s="140"/>
      <c r="E22" s="140"/>
      <c r="F22" s="140"/>
      <c r="G22" s="140"/>
      <c r="H22" s="140"/>
      <c r="I22" s="140"/>
    </row>
    <row r="23" spans="1:9" ht="33.75">
      <c r="A23" s="6" t="s">
        <v>27</v>
      </c>
      <c r="B23" s="142" t="s">
        <v>28</v>
      </c>
      <c r="C23" s="143"/>
      <c r="D23" s="143"/>
      <c r="E23" s="143"/>
      <c r="F23" s="143"/>
      <c r="G23" s="144"/>
      <c r="H23" s="6" t="s">
        <v>29</v>
      </c>
      <c r="I23" s="6" t="s">
        <v>30</v>
      </c>
    </row>
    <row r="24" spans="1:9" ht="15" customHeight="1">
      <c r="A24" s="25">
        <v>1</v>
      </c>
      <c r="B24" s="145" t="s">
        <v>31</v>
      </c>
      <c r="C24" s="146"/>
      <c r="D24" s="146"/>
      <c r="E24" s="146"/>
      <c r="F24" s="146"/>
      <c r="G24" s="147"/>
      <c r="H24" s="7">
        <f aca="true" t="shared" si="0" ref="H24:H29">I24/$I$30</f>
        <v>0.8548328320043483</v>
      </c>
      <c r="I24" s="8">
        <f>I10/H10*I5</f>
        <v>1384.0000000000002</v>
      </c>
    </row>
    <row r="25" spans="1:10" ht="15" customHeight="1">
      <c r="A25" s="25">
        <v>2</v>
      </c>
      <c r="B25" s="145" t="s">
        <v>147</v>
      </c>
      <c r="C25" s="146"/>
      <c r="D25" s="146"/>
      <c r="E25" s="146"/>
      <c r="F25" s="146"/>
      <c r="G25" s="147"/>
      <c r="H25" s="7">
        <f t="shared" si="0"/>
        <v>0</v>
      </c>
      <c r="I25" s="26">
        <v>0</v>
      </c>
      <c r="J25" s="9"/>
    </row>
    <row r="26" spans="1:9" ht="15" customHeight="1">
      <c r="A26" s="25">
        <v>3</v>
      </c>
      <c r="B26" s="145" t="s">
        <v>148</v>
      </c>
      <c r="C26" s="146"/>
      <c r="D26" s="146"/>
      <c r="E26" s="146"/>
      <c r="F26" s="146"/>
      <c r="G26" s="147"/>
      <c r="H26" s="7">
        <f t="shared" si="0"/>
        <v>0</v>
      </c>
      <c r="I26" s="8">
        <v>0</v>
      </c>
    </row>
    <row r="27" spans="1:9" ht="15" customHeight="1">
      <c r="A27" s="155">
        <v>4</v>
      </c>
      <c r="B27" s="157" t="s">
        <v>207</v>
      </c>
      <c r="C27" s="157"/>
      <c r="D27" s="157"/>
      <c r="E27" s="157"/>
      <c r="F27" s="157"/>
      <c r="G27" s="157"/>
      <c r="H27" s="7">
        <f t="shared" si="0"/>
        <v>0.1451671679956517</v>
      </c>
      <c r="I27" s="8">
        <f>1175.15*I6*I7</f>
        <v>235.03000000000003</v>
      </c>
    </row>
    <row r="28" spans="1:9" ht="15" customHeight="1">
      <c r="A28" s="156"/>
      <c r="B28" s="158" t="s">
        <v>180</v>
      </c>
      <c r="C28" s="159"/>
      <c r="D28" s="159"/>
      <c r="E28" s="159"/>
      <c r="F28" s="159"/>
      <c r="G28" s="160"/>
      <c r="H28" s="7">
        <f t="shared" si="0"/>
        <v>0</v>
      </c>
      <c r="I28" s="8">
        <f>(I8*I9*I10)</f>
        <v>0</v>
      </c>
    </row>
    <row r="29" spans="1:9" ht="15" customHeight="1">
      <c r="A29" s="25">
        <v>5</v>
      </c>
      <c r="B29" s="145" t="s">
        <v>25</v>
      </c>
      <c r="C29" s="146"/>
      <c r="D29" s="146"/>
      <c r="E29" s="146"/>
      <c r="F29" s="146"/>
      <c r="G29" s="147"/>
      <c r="H29" s="7">
        <f t="shared" si="0"/>
        <v>0</v>
      </c>
      <c r="I29" s="8">
        <v>0</v>
      </c>
    </row>
    <row r="30" spans="1:10" s="32" customFormat="1" ht="15" customHeight="1">
      <c r="A30" s="161" t="s">
        <v>32</v>
      </c>
      <c r="B30" s="162"/>
      <c r="C30" s="162"/>
      <c r="D30" s="162"/>
      <c r="E30" s="162"/>
      <c r="F30" s="162"/>
      <c r="G30" s="163"/>
      <c r="H30" s="31">
        <f>SUM(H24:H29)</f>
        <v>1</v>
      </c>
      <c r="I30" s="19">
        <f>SUM(I24:I29)</f>
        <v>1619.0300000000002</v>
      </c>
      <c r="J30" s="9"/>
    </row>
    <row r="31" ht="4.5" customHeight="1"/>
    <row r="32" spans="1:9" ht="33.75" customHeight="1">
      <c r="A32" s="6" t="s">
        <v>33</v>
      </c>
      <c r="B32" s="142" t="s">
        <v>34</v>
      </c>
      <c r="C32" s="143"/>
      <c r="D32" s="143"/>
      <c r="E32" s="143"/>
      <c r="F32" s="143"/>
      <c r="G32" s="144"/>
      <c r="H32" s="6" t="s">
        <v>29</v>
      </c>
      <c r="I32" s="6" t="s">
        <v>30</v>
      </c>
    </row>
    <row r="33" spans="1:9" ht="15" customHeight="1">
      <c r="A33" s="25">
        <v>1</v>
      </c>
      <c r="B33" s="145" t="s">
        <v>151</v>
      </c>
      <c r="C33" s="146"/>
      <c r="D33" s="146"/>
      <c r="E33" s="146"/>
      <c r="F33" s="146"/>
      <c r="G33" s="147"/>
      <c r="H33" s="7">
        <v>0.2</v>
      </c>
      <c r="I33" s="8">
        <f>$I$30*H33</f>
        <v>323.80600000000004</v>
      </c>
    </row>
    <row r="34" spans="1:9" ht="15" customHeight="1">
      <c r="A34" s="25">
        <v>2</v>
      </c>
      <c r="B34" s="145" t="s">
        <v>152</v>
      </c>
      <c r="C34" s="146"/>
      <c r="D34" s="146"/>
      <c r="E34" s="146"/>
      <c r="F34" s="146"/>
      <c r="G34" s="147"/>
      <c r="H34" s="7">
        <v>0.015</v>
      </c>
      <c r="I34" s="8">
        <f aca="true" t="shared" si="1" ref="I34:I40">$I$30*H34</f>
        <v>24.28545</v>
      </c>
    </row>
    <row r="35" spans="1:9" ht="15" customHeight="1">
      <c r="A35" s="25">
        <v>3</v>
      </c>
      <c r="B35" s="145" t="s">
        <v>153</v>
      </c>
      <c r="C35" s="146"/>
      <c r="D35" s="146"/>
      <c r="E35" s="146"/>
      <c r="F35" s="146"/>
      <c r="G35" s="147"/>
      <c r="H35" s="7">
        <v>0.01</v>
      </c>
      <c r="I35" s="8">
        <f t="shared" si="1"/>
        <v>16.1903</v>
      </c>
    </row>
    <row r="36" spans="1:9" ht="15" customHeight="1">
      <c r="A36" s="25">
        <v>4</v>
      </c>
      <c r="B36" s="145" t="s">
        <v>154</v>
      </c>
      <c r="C36" s="146"/>
      <c r="D36" s="146"/>
      <c r="E36" s="146"/>
      <c r="F36" s="146"/>
      <c r="G36" s="147"/>
      <c r="H36" s="7">
        <v>0.002</v>
      </c>
      <c r="I36" s="8">
        <f t="shared" si="1"/>
        <v>3.2380600000000004</v>
      </c>
    </row>
    <row r="37" spans="1:9" ht="15" customHeight="1">
      <c r="A37" s="25">
        <v>5</v>
      </c>
      <c r="B37" s="145" t="s">
        <v>155</v>
      </c>
      <c r="C37" s="146"/>
      <c r="D37" s="146"/>
      <c r="E37" s="146"/>
      <c r="F37" s="146"/>
      <c r="G37" s="147"/>
      <c r="H37" s="7">
        <v>0.025</v>
      </c>
      <c r="I37" s="8">
        <f t="shared" si="1"/>
        <v>40.475750000000005</v>
      </c>
    </row>
    <row r="38" spans="1:9" ht="15" customHeight="1">
      <c r="A38" s="25">
        <v>6</v>
      </c>
      <c r="B38" s="145" t="s">
        <v>156</v>
      </c>
      <c r="C38" s="146"/>
      <c r="D38" s="146"/>
      <c r="E38" s="146"/>
      <c r="F38" s="146"/>
      <c r="G38" s="147"/>
      <c r="H38" s="7">
        <v>0.08</v>
      </c>
      <c r="I38" s="8">
        <f t="shared" si="1"/>
        <v>129.5224</v>
      </c>
    </row>
    <row r="39" spans="1:9" ht="15" customHeight="1">
      <c r="A39" s="25">
        <v>7</v>
      </c>
      <c r="B39" s="145" t="s">
        <v>157</v>
      </c>
      <c r="C39" s="146"/>
      <c r="D39" s="146"/>
      <c r="E39" s="146"/>
      <c r="F39" s="146"/>
      <c r="G39" s="147"/>
      <c r="H39" s="7">
        <v>0.03</v>
      </c>
      <c r="I39" s="8">
        <f t="shared" si="1"/>
        <v>48.5709</v>
      </c>
    </row>
    <row r="40" spans="1:9" ht="15" customHeight="1">
      <c r="A40" s="25">
        <v>8</v>
      </c>
      <c r="B40" s="145" t="s">
        <v>158</v>
      </c>
      <c r="C40" s="146"/>
      <c r="D40" s="146"/>
      <c r="E40" s="146"/>
      <c r="F40" s="146"/>
      <c r="G40" s="147"/>
      <c r="H40" s="7">
        <v>0.006</v>
      </c>
      <c r="I40" s="8">
        <f t="shared" si="1"/>
        <v>9.71418</v>
      </c>
    </row>
    <row r="41" spans="1:10" s="32" customFormat="1" ht="15" customHeight="1">
      <c r="A41" s="161" t="s">
        <v>35</v>
      </c>
      <c r="B41" s="162"/>
      <c r="C41" s="162"/>
      <c r="D41" s="162"/>
      <c r="E41" s="162"/>
      <c r="F41" s="162"/>
      <c r="G41" s="163"/>
      <c r="H41" s="31">
        <f>SUM(H33:H40)</f>
        <v>0.3680000000000001</v>
      </c>
      <c r="I41" s="19">
        <f>I33+I34+I35+I36+I37+I38+I39+I40</f>
        <v>595.8030400000002</v>
      </c>
      <c r="J41" s="9"/>
    </row>
    <row r="42" spans="1:9" ht="15" customHeight="1">
      <c r="A42" s="164" t="s">
        <v>36</v>
      </c>
      <c r="B42" s="164"/>
      <c r="C42" s="164"/>
      <c r="D42" s="164"/>
      <c r="E42" s="164"/>
      <c r="F42" s="164"/>
      <c r="G42" s="164"/>
      <c r="H42" s="164"/>
      <c r="I42" s="164"/>
    </row>
    <row r="43" spans="1:9" ht="33.75" customHeight="1">
      <c r="A43" s="6" t="s">
        <v>37</v>
      </c>
      <c r="B43" s="142" t="s">
        <v>38</v>
      </c>
      <c r="C43" s="143"/>
      <c r="D43" s="143"/>
      <c r="E43" s="143"/>
      <c r="F43" s="143"/>
      <c r="G43" s="144"/>
      <c r="H43" s="6" t="s">
        <v>29</v>
      </c>
      <c r="I43" s="6" t="s">
        <v>30</v>
      </c>
    </row>
    <row r="44" spans="1:9" ht="15" customHeight="1">
      <c r="A44" s="25">
        <v>1</v>
      </c>
      <c r="B44" s="145" t="s">
        <v>39</v>
      </c>
      <c r="C44" s="146"/>
      <c r="D44" s="146"/>
      <c r="E44" s="146"/>
      <c r="F44" s="146"/>
      <c r="G44" s="147"/>
      <c r="H44" s="7">
        <v>0.1111</v>
      </c>
      <c r="I44" s="8">
        <f>$I$30*H44</f>
        <v>179.87423300000003</v>
      </c>
    </row>
    <row r="45" spans="1:9" ht="15" customHeight="1">
      <c r="A45" s="25">
        <v>2</v>
      </c>
      <c r="B45" s="145" t="s">
        <v>40</v>
      </c>
      <c r="C45" s="146"/>
      <c r="D45" s="146"/>
      <c r="E45" s="146"/>
      <c r="F45" s="146"/>
      <c r="G45" s="147"/>
      <c r="H45" s="7">
        <v>0.02047</v>
      </c>
      <c r="I45" s="8">
        <f aca="true" t="shared" si="2" ref="I45:I51">$I$30*H45</f>
        <v>33.141544100000004</v>
      </c>
    </row>
    <row r="46" spans="1:9" ht="15" customHeight="1">
      <c r="A46" s="25">
        <v>3</v>
      </c>
      <c r="B46" s="145" t="s">
        <v>41</v>
      </c>
      <c r="C46" s="146"/>
      <c r="D46" s="146"/>
      <c r="E46" s="146"/>
      <c r="F46" s="146"/>
      <c r="G46" s="147"/>
      <c r="H46" s="7">
        <v>0.012123</v>
      </c>
      <c r="I46" s="8">
        <f t="shared" si="2"/>
        <v>19.62750069</v>
      </c>
    </row>
    <row r="47" spans="1:9" ht="15" customHeight="1">
      <c r="A47" s="25">
        <v>4</v>
      </c>
      <c r="B47" s="145" t="s">
        <v>42</v>
      </c>
      <c r="C47" s="146"/>
      <c r="D47" s="146"/>
      <c r="E47" s="146"/>
      <c r="F47" s="146"/>
      <c r="G47" s="147"/>
      <c r="H47" s="7">
        <v>0.011436</v>
      </c>
      <c r="I47" s="8">
        <f t="shared" si="2"/>
        <v>18.515227080000003</v>
      </c>
    </row>
    <row r="48" spans="1:9" ht="15" customHeight="1">
      <c r="A48" s="25">
        <v>5</v>
      </c>
      <c r="B48" s="145" t="s">
        <v>43</v>
      </c>
      <c r="C48" s="146"/>
      <c r="D48" s="146"/>
      <c r="E48" s="146"/>
      <c r="F48" s="146"/>
      <c r="G48" s="147"/>
      <c r="H48" s="7">
        <v>0.000174</v>
      </c>
      <c r="I48" s="8">
        <f t="shared" si="2"/>
        <v>0.28171122000000004</v>
      </c>
    </row>
    <row r="49" spans="1:9" ht="15" customHeight="1">
      <c r="A49" s="25">
        <v>6</v>
      </c>
      <c r="B49" s="145" t="s">
        <v>44</v>
      </c>
      <c r="C49" s="146"/>
      <c r="D49" s="146"/>
      <c r="E49" s="146"/>
      <c r="F49" s="146"/>
      <c r="G49" s="147"/>
      <c r="H49" s="7">
        <v>0.000442</v>
      </c>
      <c r="I49" s="8">
        <f t="shared" si="2"/>
        <v>0.7156112600000001</v>
      </c>
    </row>
    <row r="50" spans="1:9" ht="15" customHeight="1">
      <c r="A50" s="25">
        <v>7</v>
      </c>
      <c r="B50" s="145" t="s">
        <v>45</v>
      </c>
      <c r="C50" s="146"/>
      <c r="D50" s="146"/>
      <c r="E50" s="146"/>
      <c r="F50" s="146"/>
      <c r="G50" s="147"/>
      <c r="H50" s="7">
        <v>0.000185</v>
      </c>
      <c r="I50" s="8">
        <f t="shared" si="2"/>
        <v>0.29952055000000005</v>
      </c>
    </row>
    <row r="51" spans="1:9" ht="15" customHeight="1">
      <c r="A51" s="25">
        <v>8</v>
      </c>
      <c r="B51" s="145" t="s">
        <v>46</v>
      </c>
      <c r="C51" s="146"/>
      <c r="D51" s="146"/>
      <c r="E51" s="146"/>
      <c r="F51" s="146"/>
      <c r="G51" s="147"/>
      <c r="H51" s="7">
        <v>0.09079</v>
      </c>
      <c r="I51" s="8">
        <f t="shared" si="2"/>
        <v>146.9917337</v>
      </c>
    </row>
    <row r="52" spans="1:10" s="32" customFormat="1" ht="15" customHeight="1">
      <c r="A52" s="161" t="s">
        <v>47</v>
      </c>
      <c r="B52" s="162"/>
      <c r="C52" s="162"/>
      <c r="D52" s="162"/>
      <c r="E52" s="162"/>
      <c r="F52" s="162"/>
      <c r="G52" s="163"/>
      <c r="H52" s="31">
        <f>SUM(H44:H51)</f>
        <v>0.24672</v>
      </c>
      <c r="I52" s="19">
        <f>I44+I45+I46+I47+I48+I49+I50+I51</f>
        <v>399.44708160000005</v>
      </c>
      <c r="J52" s="9"/>
    </row>
    <row r="53" spans="1:9" ht="11.25" customHeight="1">
      <c r="A53" s="33" t="s">
        <v>48</v>
      </c>
      <c r="B53" s="165" t="s">
        <v>49</v>
      </c>
      <c r="C53" s="165"/>
      <c r="D53" s="165"/>
      <c r="E53" s="165"/>
      <c r="F53" s="165"/>
      <c r="G53" s="165"/>
      <c r="H53" s="165"/>
      <c r="I53" s="165"/>
    </row>
    <row r="54" spans="1:9" ht="15" customHeight="1">
      <c r="A54" s="33" t="s">
        <v>50</v>
      </c>
      <c r="B54" s="166" t="s">
        <v>51</v>
      </c>
      <c r="C54" s="166"/>
      <c r="D54" s="166"/>
      <c r="E54" s="166"/>
      <c r="F54" s="166"/>
      <c r="G54" s="166"/>
      <c r="H54" s="166"/>
      <c r="I54" s="166"/>
    </row>
    <row r="55" spans="1:9" ht="33.75" customHeight="1">
      <c r="A55" s="6" t="s">
        <v>52</v>
      </c>
      <c r="B55" s="142" t="s">
        <v>53</v>
      </c>
      <c r="C55" s="143"/>
      <c r="D55" s="143"/>
      <c r="E55" s="143"/>
      <c r="F55" s="143"/>
      <c r="G55" s="144"/>
      <c r="H55" s="6" t="s">
        <v>29</v>
      </c>
      <c r="I55" s="6" t="s">
        <v>30</v>
      </c>
    </row>
    <row r="56" spans="1:9" ht="15" customHeight="1">
      <c r="A56" s="25">
        <v>1</v>
      </c>
      <c r="B56" s="145" t="s">
        <v>54</v>
      </c>
      <c r="C56" s="146"/>
      <c r="D56" s="146"/>
      <c r="E56" s="146"/>
      <c r="F56" s="146"/>
      <c r="G56" s="147"/>
      <c r="H56" s="7">
        <v>0.023627</v>
      </c>
      <c r="I56" s="8">
        <f>$I$30*H56</f>
        <v>38.25282181</v>
      </c>
    </row>
    <row r="57" spans="1:9" ht="15" customHeight="1">
      <c r="A57" s="25">
        <v>2</v>
      </c>
      <c r="B57" s="145" t="s">
        <v>55</v>
      </c>
      <c r="C57" s="146"/>
      <c r="D57" s="146"/>
      <c r="E57" s="146"/>
      <c r="F57" s="146"/>
      <c r="G57" s="147"/>
      <c r="H57" s="7">
        <v>0.001717</v>
      </c>
      <c r="I57" s="8">
        <f>$I$30*H57</f>
        <v>2.7798745100000004</v>
      </c>
    </row>
    <row r="58" spans="1:9" ht="15" customHeight="1">
      <c r="A58" s="25">
        <v>3</v>
      </c>
      <c r="B58" s="145" t="s">
        <v>56</v>
      </c>
      <c r="C58" s="146"/>
      <c r="D58" s="146"/>
      <c r="E58" s="146"/>
      <c r="F58" s="146"/>
      <c r="G58" s="147"/>
      <c r="H58" s="7">
        <v>0.011813</v>
      </c>
      <c r="I58" s="8">
        <f>$I$30*H58</f>
        <v>19.125601390000003</v>
      </c>
    </row>
    <row r="59" spans="1:10" s="32" customFormat="1" ht="15" customHeight="1">
      <c r="A59" s="161" t="s">
        <v>57</v>
      </c>
      <c r="B59" s="162"/>
      <c r="C59" s="162"/>
      <c r="D59" s="162"/>
      <c r="E59" s="162"/>
      <c r="F59" s="162"/>
      <c r="G59" s="163"/>
      <c r="H59" s="31">
        <f>SUM(H56:H58)</f>
        <v>0.037156999999999996</v>
      </c>
      <c r="I59" s="19">
        <f>I56+I57+I58</f>
        <v>60.15829771</v>
      </c>
      <c r="J59" s="9"/>
    </row>
    <row r="60" ht="4.5" customHeight="1"/>
    <row r="61" spans="1:9" ht="33.75">
      <c r="A61" s="6" t="s">
        <v>58</v>
      </c>
      <c r="B61" s="142" t="s">
        <v>59</v>
      </c>
      <c r="C61" s="143"/>
      <c r="D61" s="143"/>
      <c r="E61" s="143"/>
      <c r="F61" s="143"/>
      <c r="G61" s="144"/>
      <c r="H61" s="6" t="s">
        <v>29</v>
      </c>
      <c r="I61" s="6" t="s">
        <v>30</v>
      </c>
    </row>
    <row r="62" spans="1:9" ht="15" customHeight="1">
      <c r="A62" s="25">
        <v>1</v>
      </c>
      <c r="B62" s="145" t="s">
        <v>60</v>
      </c>
      <c r="C62" s="146"/>
      <c r="D62" s="146"/>
      <c r="E62" s="146"/>
      <c r="F62" s="146"/>
      <c r="G62" s="147"/>
      <c r="H62" s="7">
        <f>(H41*H52)</f>
        <v>0.09079296000000002</v>
      </c>
      <c r="I62" s="8">
        <f>$I$30*H62</f>
        <v>146.99652602880005</v>
      </c>
    </row>
    <row r="63" spans="1:11" s="32" customFormat="1" ht="15" customHeight="1">
      <c r="A63" s="161" t="s">
        <v>61</v>
      </c>
      <c r="B63" s="162"/>
      <c r="C63" s="162"/>
      <c r="D63" s="162"/>
      <c r="E63" s="162"/>
      <c r="F63" s="162"/>
      <c r="G63" s="163"/>
      <c r="H63" s="31">
        <f>SUM(H62:H62)</f>
        <v>0.09079296000000002</v>
      </c>
      <c r="I63" s="19">
        <f>I62</f>
        <v>146.99652602880005</v>
      </c>
      <c r="J63" s="9"/>
      <c r="K63" s="34"/>
    </row>
    <row r="64" ht="4.5" customHeight="1">
      <c r="J64" s="10"/>
    </row>
    <row r="65" spans="1:10" s="32" customFormat="1" ht="11.25">
      <c r="A65" s="168" t="s">
        <v>62</v>
      </c>
      <c r="B65" s="168"/>
      <c r="C65" s="168"/>
      <c r="D65" s="168"/>
      <c r="E65" s="168"/>
      <c r="F65" s="168"/>
      <c r="G65" s="168"/>
      <c r="H65" s="35">
        <f>H41+H52+H59+H63</f>
        <v>0.7426699600000002</v>
      </c>
      <c r="I65" s="36">
        <f>I41+I52+I59+I63</f>
        <v>1202.4049453388002</v>
      </c>
      <c r="J65" s="9"/>
    </row>
    <row r="66" ht="4.5" customHeight="1"/>
    <row r="67" spans="1:9" ht="33.75">
      <c r="A67" s="6" t="s">
        <v>63</v>
      </c>
      <c r="B67" s="142" t="s">
        <v>64</v>
      </c>
      <c r="C67" s="143"/>
      <c r="D67" s="143"/>
      <c r="E67" s="143"/>
      <c r="F67" s="143"/>
      <c r="G67" s="144"/>
      <c r="H67" s="6" t="s">
        <v>29</v>
      </c>
      <c r="I67" s="6" t="s">
        <v>30</v>
      </c>
    </row>
    <row r="68" spans="1:9" ht="15" customHeight="1">
      <c r="A68" s="29">
        <v>1</v>
      </c>
      <c r="B68" s="145" t="s">
        <v>185</v>
      </c>
      <c r="C68" s="146"/>
      <c r="D68" s="146"/>
      <c r="E68" s="146"/>
      <c r="F68" s="146"/>
      <c r="G68" s="147"/>
      <c r="H68" s="7">
        <f>I68/$I$30</f>
        <v>0.11266004953583317</v>
      </c>
      <c r="I68" s="8">
        <f>I79</f>
        <v>182.4</v>
      </c>
    </row>
    <row r="69" spans="1:9" ht="15" customHeight="1">
      <c r="A69" s="29">
        <v>2</v>
      </c>
      <c r="B69" s="145" t="s">
        <v>184</v>
      </c>
      <c r="C69" s="146"/>
      <c r="D69" s="146"/>
      <c r="E69" s="146"/>
      <c r="F69" s="146"/>
      <c r="G69" s="147"/>
      <c r="H69" s="7">
        <f>I69/$I$30</f>
        <v>0.08442091869823287</v>
      </c>
      <c r="I69" s="8">
        <f>I75</f>
        <v>136.67999999999998</v>
      </c>
    </row>
    <row r="70" spans="1:9" ht="15" customHeight="1">
      <c r="A70" s="25">
        <v>3</v>
      </c>
      <c r="B70" s="145" t="s">
        <v>67</v>
      </c>
      <c r="C70" s="146"/>
      <c r="D70" s="146"/>
      <c r="E70" s="146"/>
      <c r="F70" s="146"/>
      <c r="G70" s="147"/>
      <c r="H70" s="7">
        <f>I70/$I$30</f>
        <v>0</v>
      </c>
      <c r="I70" s="8">
        <v>0</v>
      </c>
    </row>
    <row r="71" spans="1:10" ht="15" customHeight="1">
      <c r="A71" s="161" t="s">
        <v>68</v>
      </c>
      <c r="B71" s="162"/>
      <c r="C71" s="162"/>
      <c r="D71" s="162"/>
      <c r="E71" s="162"/>
      <c r="F71" s="162"/>
      <c r="G71" s="163"/>
      <c r="H71" s="31">
        <f>H68+H69+H70</f>
        <v>0.19708096823406604</v>
      </c>
      <c r="I71" s="19">
        <f>I68+I69+I70</f>
        <v>319.08</v>
      </c>
      <c r="J71" s="9"/>
    </row>
    <row r="72" spans="1:9" ht="4.5" customHeight="1">
      <c r="A72" s="2"/>
      <c r="B72" s="2"/>
      <c r="C72" s="2"/>
      <c r="D72" s="2"/>
      <c r="E72" s="2"/>
      <c r="F72" s="2"/>
      <c r="G72" s="2"/>
      <c r="H72" s="37"/>
      <c r="I72" s="38"/>
    </row>
    <row r="73" spans="1:9" ht="15" customHeight="1">
      <c r="A73" s="141" t="s">
        <v>69</v>
      </c>
      <c r="B73" s="141"/>
      <c r="C73" s="141"/>
      <c r="D73" s="141"/>
      <c r="E73" s="141"/>
      <c r="F73" s="141"/>
      <c r="G73" s="141"/>
      <c r="H73" s="141"/>
      <c r="I73" s="141"/>
    </row>
    <row r="74" spans="1:9" ht="24" customHeight="1">
      <c r="A74" s="138" t="s">
        <v>70</v>
      </c>
      <c r="B74" s="138"/>
      <c r="C74" s="25" t="s">
        <v>71</v>
      </c>
      <c r="D74" s="25" t="s">
        <v>72</v>
      </c>
      <c r="E74" s="25" t="s">
        <v>73</v>
      </c>
      <c r="F74" s="25" t="s">
        <v>74</v>
      </c>
      <c r="G74" s="25" t="s">
        <v>75</v>
      </c>
      <c r="H74" s="7" t="s">
        <v>76</v>
      </c>
      <c r="I74" s="8" t="s">
        <v>77</v>
      </c>
    </row>
    <row r="75" spans="1:9" ht="15" customHeight="1">
      <c r="A75" s="138">
        <f>I12</f>
        <v>4.05</v>
      </c>
      <c r="B75" s="138"/>
      <c r="C75" s="25">
        <f>I13</f>
        <v>22</v>
      </c>
      <c r="D75" s="25">
        <f>I14</f>
        <v>2</v>
      </c>
      <c r="E75" s="27">
        <f>A75*C75*D75</f>
        <v>178.2</v>
      </c>
      <c r="F75" s="8">
        <f>I24</f>
        <v>1384.0000000000002</v>
      </c>
      <c r="G75" s="11">
        <f>I15</f>
        <v>0.03</v>
      </c>
      <c r="H75" s="27">
        <f>F75*G75</f>
        <v>41.52</v>
      </c>
      <c r="I75" s="8">
        <f>E75-H75</f>
        <v>136.67999999999998</v>
      </c>
    </row>
    <row r="76" spans="1:9" ht="4.5" customHeight="1">
      <c r="A76" s="28"/>
      <c r="B76" s="28"/>
      <c r="C76" s="28"/>
      <c r="D76" s="28"/>
      <c r="E76" s="39"/>
      <c r="F76" s="39"/>
      <c r="G76" s="40"/>
      <c r="H76" s="39"/>
      <c r="I76" s="41"/>
    </row>
    <row r="77" spans="1:9" ht="15" customHeight="1">
      <c r="A77" s="141" t="s">
        <v>78</v>
      </c>
      <c r="B77" s="141"/>
      <c r="C77" s="141"/>
      <c r="D77" s="141"/>
      <c r="E77" s="141"/>
      <c r="F77" s="141"/>
      <c r="G77" s="141"/>
      <c r="H77" s="141"/>
      <c r="I77" s="141"/>
    </row>
    <row r="78" spans="1:9" ht="23.25" customHeight="1">
      <c r="A78" s="138" t="s">
        <v>79</v>
      </c>
      <c r="B78" s="138"/>
      <c r="C78" s="25" t="s">
        <v>80</v>
      </c>
      <c r="D78" s="25" t="s">
        <v>81</v>
      </c>
      <c r="E78" s="25" t="s">
        <v>73</v>
      </c>
      <c r="F78" s="25" t="s">
        <v>74</v>
      </c>
      <c r="G78" s="25" t="s">
        <v>75</v>
      </c>
      <c r="H78" s="7" t="str">
        <f>H74</f>
        <v>Valor desconto</v>
      </c>
      <c r="I78" s="8" t="s">
        <v>77</v>
      </c>
    </row>
    <row r="79" spans="1:9" ht="15" customHeight="1">
      <c r="A79" s="167">
        <f>I16</f>
        <v>228</v>
      </c>
      <c r="B79" s="167"/>
      <c r="C79" s="12">
        <f>I17</f>
        <v>1</v>
      </c>
      <c r="D79" s="25">
        <f>I18</f>
        <v>1</v>
      </c>
      <c r="E79" s="27">
        <f>A79*C79*D79</f>
        <v>228</v>
      </c>
      <c r="F79" s="27">
        <f>E79</f>
        <v>228</v>
      </c>
      <c r="G79" s="24">
        <v>0.2</v>
      </c>
      <c r="H79" s="27">
        <f>F79*G79</f>
        <v>45.6</v>
      </c>
      <c r="I79" s="8">
        <f>E79-H79</f>
        <v>182.4</v>
      </c>
    </row>
    <row r="80" ht="4.5" customHeight="1"/>
    <row r="81" spans="1:12" ht="11.25">
      <c r="A81" s="177" t="s">
        <v>82</v>
      </c>
      <c r="B81" s="177"/>
      <c r="C81" s="177"/>
      <c r="D81" s="177"/>
      <c r="E81" s="177"/>
      <c r="F81" s="177"/>
      <c r="G81" s="177"/>
      <c r="H81" s="42">
        <f>H30+H65+H71</f>
        <v>1.9397509282340661</v>
      </c>
      <c r="I81" s="43">
        <f>I30+I65+I71</f>
        <v>3140.5149453388003</v>
      </c>
      <c r="J81" s="9"/>
      <c r="L81" s="9"/>
    </row>
    <row r="82" spans="1:12" s="14" customFormat="1" ht="4.5" customHeight="1">
      <c r="A82" s="44"/>
      <c r="B82" s="44"/>
      <c r="C82" s="44"/>
      <c r="D82" s="44"/>
      <c r="E82" s="44"/>
      <c r="F82" s="44"/>
      <c r="G82" s="44"/>
      <c r="H82" s="45"/>
      <c r="I82" s="46"/>
      <c r="J82" s="13"/>
      <c r="L82" s="13"/>
    </row>
    <row r="83" spans="1:9" ht="11.25">
      <c r="A83" s="140" t="s">
        <v>83</v>
      </c>
      <c r="B83" s="140"/>
      <c r="C83" s="140"/>
      <c r="D83" s="140"/>
      <c r="E83" s="140"/>
      <c r="F83" s="140"/>
      <c r="G83" s="140"/>
      <c r="H83" s="140"/>
      <c r="I83" s="140"/>
    </row>
    <row r="84" spans="1:9" ht="33.75">
      <c r="A84" s="6" t="s">
        <v>27</v>
      </c>
      <c r="B84" s="142" t="s">
        <v>84</v>
      </c>
      <c r="C84" s="143"/>
      <c r="D84" s="143"/>
      <c r="E84" s="143"/>
      <c r="F84" s="143"/>
      <c r="G84" s="144"/>
      <c r="H84" s="6" t="s">
        <v>29</v>
      </c>
      <c r="I84" s="6" t="s">
        <v>30</v>
      </c>
    </row>
    <row r="85" spans="1:9" ht="15" customHeight="1">
      <c r="A85" s="25">
        <v>1</v>
      </c>
      <c r="B85" s="145" t="s">
        <v>85</v>
      </c>
      <c r="C85" s="146"/>
      <c r="D85" s="146"/>
      <c r="E85" s="146"/>
      <c r="F85" s="146"/>
      <c r="G85" s="147"/>
      <c r="H85" s="7">
        <f aca="true" t="shared" si="3" ref="H85:H90">I85/$I$96</f>
        <v>0</v>
      </c>
      <c r="I85" s="8">
        <v>0</v>
      </c>
    </row>
    <row r="86" spans="1:9" ht="15" customHeight="1">
      <c r="A86" s="25">
        <v>2</v>
      </c>
      <c r="B86" s="181" t="s">
        <v>165</v>
      </c>
      <c r="C86" s="182"/>
      <c r="D86" s="182"/>
      <c r="E86" s="182"/>
      <c r="F86" s="182"/>
      <c r="G86" s="183"/>
      <c r="H86" s="7">
        <f t="shared" si="3"/>
        <v>0</v>
      </c>
      <c r="I86" s="8">
        <f>IF(F94=10%,G94,0)</f>
        <v>0</v>
      </c>
    </row>
    <row r="87" spans="1:9" ht="15" customHeight="1">
      <c r="A87" s="25">
        <v>3</v>
      </c>
      <c r="B87" s="145" t="s">
        <v>86</v>
      </c>
      <c r="C87" s="146"/>
      <c r="D87" s="146"/>
      <c r="E87" s="146"/>
      <c r="F87" s="146"/>
      <c r="G87" s="147"/>
      <c r="H87" s="7">
        <f t="shared" si="3"/>
        <v>0</v>
      </c>
      <c r="I87" s="8">
        <v>0</v>
      </c>
    </row>
    <row r="88" spans="1:9" ht="15" customHeight="1">
      <c r="A88" s="25">
        <v>4</v>
      </c>
      <c r="B88" s="169" t="s">
        <v>166</v>
      </c>
      <c r="C88" s="170"/>
      <c r="D88" s="170"/>
      <c r="E88" s="170"/>
      <c r="F88" s="170"/>
      <c r="G88" s="171"/>
      <c r="H88" s="7">
        <f t="shared" si="3"/>
        <v>0</v>
      </c>
      <c r="I88" s="8">
        <v>0</v>
      </c>
    </row>
    <row r="89" spans="1:9" ht="15" customHeight="1">
      <c r="A89" s="25">
        <v>5</v>
      </c>
      <c r="B89" s="145" t="s">
        <v>87</v>
      </c>
      <c r="C89" s="146"/>
      <c r="D89" s="146"/>
      <c r="E89" s="146"/>
      <c r="F89" s="146"/>
      <c r="G89" s="147"/>
      <c r="H89" s="7">
        <f t="shared" si="3"/>
        <v>0</v>
      </c>
      <c r="I89" s="8">
        <v>0</v>
      </c>
    </row>
    <row r="90" spans="1:9" ht="15" customHeight="1">
      <c r="A90" s="25">
        <v>6</v>
      </c>
      <c r="B90" s="145" t="s">
        <v>88</v>
      </c>
      <c r="C90" s="146"/>
      <c r="D90" s="146"/>
      <c r="E90" s="146"/>
      <c r="F90" s="146"/>
      <c r="G90" s="147"/>
      <c r="H90" s="7">
        <f t="shared" si="3"/>
        <v>0</v>
      </c>
      <c r="I90" s="8">
        <v>0</v>
      </c>
    </row>
    <row r="91" spans="1:10" ht="15" customHeight="1">
      <c r="A91" s="161" t="s">
        <v>89</v>
      </c>
      <c r="B91" s="162"/>
      <c r="C91" s="162"/>
      <c r="D91" s="162"/>
      <c r="E91" s="162"/>
      <c r="F91" s="162"/>
      <c r="G91" s="163"/>
      <c r="H91" s="31">
        <f>H85+H86+H87+H88+H89+H90</f>
        <v>0</v>
      </c>
      <c r="I91" s="47">
        <f>I85+I86+I87+I88+I89+I90</f>
        <v>0</v>
      </c>
      <c r="J91" s="9"/>
    </row>
    <row r="92" spans="1:9" ht="30" customHeight="1">
      <c r="A92" s="64"/>
      <c r="B92" s="175" t="s">
        <v>168</v>
      </c>
      <c r="C92" s="175"/>
      <c r="D92" s="175"/>
      <c r="E92" s="175"/>
      <c r="F92" s="175"/>
      <c r="G92" s="175"/>
      <c r="H92" s="175"/>
      <c r="I92" s="175"/>
    </row>
    <row r="93" spans="1:9" ht="3" customHeight="1">
      <c r="A93" s="64"/>
      <c r="B93" s="176"/>
      <c r="C93" s="176"/>
      <c r="D93" s="176"/>
      <c r="E93" s="176"/>
      <c r="F93" s="176"/>
      <c r="G93" s="176"/>
      <c r="H93" s="176"/>
      <c r="I93" s="176"/>
    </row>
    <row r="94" spans="1:9" ht="53.25" customHeight="1">
      <c r="A94" s="185" t="s">
        <v>167</v>
      </c>
      <c r="B94" s="186"/>
      <c r="C94" s="186"/>
      <c r="D94" s="186"/>
      <c r="E94" s="187"/>
      <c r="F94" s="15">
        <v>0.2</v>
      </c>
      <c r="G94" s="16">
        <f>I96*F94</f>
        <v>600.7669890677602</v>
      </c>
      <c r="H94" s="30" t="s">
        <v>90</v>
      </c>
      <c r="I94" s="70">
        <f>I69</f>
        <v>136.67999999999998</v>
      </c>
    </row>
    <row r="95" spans="1:9" ht="25.5" customHeight="1">
      <c r="A95" s="188" t="s">
        <v>91</v>
      </c>
      <c r="B95" s="188"/>
      <c r="C95" s="49" t="s">
        <v>92</v>
      </c>
      <c r="D95" s="49" t="s">
        <v>93</v>
      </c>
      <c r="E95" s="49" t="s">
        <v>94</v>
      </c>
      <c r="F95" s="49" t="s">
        <v>95</v>
      </c>
      <c r="G95" s="69" t="s">
        <v>176</v>
      </c>
      <c r="H95" s="30" t="s">
        <v>97</v>
      </c>
      <c r="I95" s="50" t="s">
        <v>98</v>
      </c>
    </row>
    <row r="96" spans="1:10" ht="16.5" customHeight="1">
      <c r="A96" s="189">
        <f>I30</f>
        <v>1619.0300000000002</v>
      </c>
      <c r="B96" s="189"/>
      <c r="C96" s="26">
        <f>I41</f>
        <v>595.8030400000002</v>
      </c>
      <c r="D96" s="26">
        <f>I52</f>
        <v>399.44708160000005</v>
      </c>
      <c r="E96" s="26">
        <f>I59</f>
        <v>60.15829771</v>
      </c>
      <c r="F96" s="26">
        <f>I63</f>
        <v>146.99652602880005</v>
      </c>
      <c r="G96" s="26">
        <f>I71</f>
        <v>319.08</v>
      </c>
      <c r="H96" s="26">
        <f>A96+C96+D96+E96+F96+G96</f>
        <v>3140.5149453388008</v>
      </c>
      <c r="I96" s="26">
        <f>H96-I94</f>
        <v>3003.834945338801</v>
      </c>
      <c r="J96" s="9"/>
    </row>
    <row r="97" spans="1:9" ht="4.5" customHeight="1">
      <c r="A97" s="33"/>
      <c r="B97" s="166"/>
      <c r="C97" s="166"/>
      <c r="D97" s="166"/>
      <c r="E97" s="166"/>
      <c r="F97" s="166"/>
      <c r="G97" s="166"/>
      <c r="H97" s="166"/>
      <c r="I97" s="166"/>
    </row>
    <row r="98" spans="1:9" ht="33.75">
      <c r="A98" s="6" t="s">
        <v>33</v>
      </c>
      <c r="B98" s="142" t="s">
        <v>99</v>
      </c>
      <c r="C98" s="143"/>
      <c r="D98" s="143"/>
      <c r="E98" s="143"/>
      <c r="F98" s="143"/>
      <c r="G98" s="144"/>
      <c r="H98" s="6" t="s">
        <v>29</v>
      </c>
      <c r="I98" s="6" t="s">
        <v>30</v>
      </c>
    </row>
    <row r="99" spans="1:9" ht="15" customHeight="1">
      <c r="A99" s="25">
        <v>1</v>
      </c>
      <c r="B99" s="145" t="s">
        <v>100</v>
      </c>
      <c r="C99" s="146"/>
      <c r="D99" s="146"/>
      <c r="E99" s="146"/>
      <c r="F99" s="146"/>
      <c r="G99" s="147"/>
      <c r="H99" s="7">
        <f>I99/$I$96</f>
        <v>0</v>
      </c>
      <c r="I99" s="8">
        <v>0</v>
      </c>
    </row>
    <row r="100" spans="1:9" ht="15" customHeight="1">
      <c r="A100" s="25">
        <v>2</v>
      </c>
      <c r="B100" s="145" t="s">
        <v>101</v>
      </c>
      <c r="C100" s="146"/>
      <c r="D100" s="146"/>
      <c r="E100" s="146"/>
      <c r="F100" s="146"/>
      <c r="G100" s="147"/>
      <c r="H100" s="7">
        <f>I100/$I$96</f>
        <v>0</v>
      </c>
      <c r="I100" s="8">
        <v>0</v>
      </c>
    </row>
    <row r="101" spans="1:9" ht="15" customHeight="1">
      <c r="A101" s="161" t="s">
        <v>102</v>
      </c>
      <c r="B101" s="162"/>
      <c r="C101" s="162"/>
      <c r="D101" s="162"/>
      <c r="E101" s="162"/>
      <c r="F101" s="162"/>
      <c r="G101" s="163"/>
      <c r="H101" s="31">
        <f>H99+H100</f>
        <v>0</v>
      </c>
      <c r="I101" s="19">
        <f>I99+I100</f>
        <v>0</v>
      </c>
    </row>
    <row r="102" ht="4.5" customHeight="1"/>
    <row r="103" spans="1:9" ht="33.75">
      <c r="A103" s="6" t="s">
        <v>37</v>
      </c>
      <c r="B103" s="142" t="s">
        <v>103</v>
      </c>
      <c r="C103" s="143"/>
      <c r="D103" s="143"/>
      <c r="E103" s="143"/>
      <c r="F103" s="143"/>
      <c r="G103" s="144"/>
      <c r="H103" s="6" t="s">
        <v>29</v>
      </c>
      <c r="I103" s="6" t="s">
        <v>30</v>
      </c>
    </row>
    <row r="104" spans="1:9" ht="15" customHeight="1">
      <c r="A104" s="25">
        <v>1</v>
      </c>
      <c r="B104" s="145" t="s">
        <v>103</v>
      </c>
      <c r="C104" s="146"/>
      <c r="D104" s="146"/>
      <c r="E104" s="146"/>
      <c r="F104" s="146"/>
      <c r="G104" s="147"/>
      <c r="H104" s="7">
        <f>I104/I96</f>
        <v>0</v>
      </c>
      <c r="I104" s="8">
        <v>0</v>
      </c>
    </row>
    <row r="105" spans="1:11" ht="15" customHeight="1">
      <c r="A105" s="161" t="s">
        <v>102</v>
      </c>
      <c r="B105" s="162"/>
      <c r="C105" s="162"/>
      <c r="D105" s="162"/>
      <c r="E105" s="162"/>
      <c r="F105" s="162"/>
      <c r="G105" s="163"/>
      <c r="H105" s="31">
        <f>H104</f>
        <v>0</v>
      </c>
      <c r="I105" s="19">
        <f>I104</f>
        <v>0</v>
      </c>
      <c r="J105" s="9"/>
      <c r="K105" s="9"/>
    </row>
    <row r="106" spans="1:9" ht="4.5" customHeight="1">
      <c r="A106" s="2"/>
      <c r="B106" s="2"/>
      <c r="C106" s="2"/>
      <c r="D106" s="2"/>
      <c r="E106" s="2"/>
      <c r="F106" s="2"/>
      <c r="G106" s="2"/>
      <c r="H106" s="37"/>
      <c r="I106" s="38"/>
    </row>
    <row r="107" spans="1:12" ht="39" customHeight="1">
      <c r="A107" s="184" t="s">
        <v>104</v>
      </c>
      <c r="B107" s="184"/>
      <c r="C107" s="184"/>
      <c r="D107" s="184"/>
      <c r="E107" s="184"/>
      <c r="F107" s="15">
        <v>0.18</v>
      </c>
      <c r="G107" s="16">
        <f>I109*F107</f>
        <v>540.6902901609842</v>
      </c>
      <c r="H107" s="30" t="s">
        <v>90</v>
      </c>
      <c r="I107" s="48">
        <f>I69</f>
        <v>136.67999999999998</v>
      </c>
      <c r="L107" s="1"/>
    </row>
    <row r="108" spans="1:12" ht="33.75">
      <c r="A108" s="188" t="s">
        <v>91</v>
      </c>
      <c r="B108" s="188"/>
      <c r="C108" s="49" t="s">
        <v>92</v>
      </c>
      <c r="D108" s="49" t="s">
        <v>93</v>
      </c>
      <c r="E108" s="49" t="s">
        <v>94</v>
      </c>
      <c r="F108" s="49" t="s">
        <v>95</v>
      </c>
      <c r="G108" s="69" t="s">
        <v>176</v>
      </c>
      <c r="H108" s="30" t="s">
        <v>97</v>
      </c>
      <c r="I108" s="50" t="s">
        <v>98</v>
      </c>
      <c r="L108" s="1"/>
    </row>
    <row r="109" spans="1:12" ht="16.5" customHeight="1">
      <c r="A109" s="189">
        <f>I30</f>
        <v>1619.0300000000002</v>
      </c>
      <c r="B109" s="189"/>
      <c r="C109" s="26">
        <f>I41</f>
        <v>595.8030400000002</v>
      </c>
      <c r="D109" s="26">
        <f>I52</f>
        <v>399.44708160000005</v>
      </c>
      <c r="E109" s="26">
        <f>I59</f>
        <v>60.15829771</v>
      </c>
      <c r="F109" s="26">
        <f>I63</f>
        <v>146.99652602880005</v>
      </c>
      <c r="G109" s="26">
        <f>I71</f>
        <v>319.08</v>
      </c>
      <c r="H109" s="26">
        <f>A109+C109+D109+E109+F109+G109</f>
        <v>3140.5149453388008</v>
      </c>
      <c r="I109" s="26">
        <f>H109-I107</f>
        <v>3003.834945338801</v>
      </c>
      <c r="J109" s="9"/>
      <c r="L109" s="1"/>
    </row>
    <row r="110" ht="4.5" customHeight="1"/>
    <row r="111" spans="1:9" ht="11.25">
      <c r="A111" s="177" t="s">
        <v>105</v>
      </c>
      <c r="B111" s="177"/>
      <c r="C111" s="177"/>
      <c r="D111" s="177"/>
      <c r="E111" s="177"/>
      <c r="F111" s="177"/>
      <c r="G111" s="177"/>
      <c r="H111" s="42">
        <f>H91+H101+H105</f>
        <v>0</v>
      </c>
      <c r="I111" s="43">
        <f>I91+I101+I105</f>
        <v>0</v>
      </c>
    </row>
    <row r="112" ht="4.5" customHeight="1"/>
    <row r="113" spans="1:9" ht="11.25">
      <c r="A113" s="140" t="s">
        <v>106</v>
      </c>
      <c r="B113" s="140"/>
      <c r="C113" s="140"/>
      <c r="D113" s="140"/>
      <c r="E113" s="140"/>
      <c r="F113" s="140"/>
      <c r="G113" s="140"/>
      <c r="H113" s="140"/>
      <c r="I113" s="140"/>
    </row>
    <row r="114" spans="1:9" ht="33.75">
      <c r="A114" s="6" t="s">
        <v>27</v>
      </c>
      <c r="B114" s="142" t="s">
        <v>159</v>
      </c>
      <c r="C114" s="143"/>
      <c r="D114" s="143"/>
      <c r="E114" s="143"/>
      <c r="F114" s="143"/>
      <c r="G114" s="144"/>
      <c r="H114" s="6" t="s">
        <v>29</v>
      </c>
      <c r="I114" s="6" t="s">
        <v>30</v>
      </c>
    </row>
    <row r="115" spans="1:9" ht="15" customHeight="1">
      <c r="A115" s="25">
        <v>1</v>
      </c>
      <c r="B115" s="145" t="s">
        <v>107</v>
      </c>
      <c r="C115" s="146"/>
      <c r="D115" s="146"/>
      <c r="E115" s="146"/>
      <c r="F115" s="146"/>
      <c r="G115" s="147"/>
      <c r="H115" s="7">
        <f>I115/$I$81</f>
        <v>0.019241982507288632</v>
      </c>
      <c r="I115" s="8">
        <f>($D$125/$E$126)*G125</f>
        <v>60.42973364208771</v>
      </c>
    </row>
    <row r="116" spans="1:9" ht="15" customHeight="1">
      <c r="A116" s="25">
        <v>2</v>
      </c>
      <c r="B116" s="145" t="s">
        <v>108</v>
      </c>
      <c r="C116" s="146"/>
      <c r="D116" s="146"/>
      <c r="E116" s="146"/>
      <c r="F116" s="146"/>
      <c r="G116" s="147"/>
      <c r="H116" s="7">
        <f>I116/$I$81</f>
        <v>0.08862973760932946</v>
      </c>
      <c r="I116" s="8">
        <f>($D$125/$E$126)*G126</f>
        <v>278.3430155635555</v>
      </c>
    </row>
    <row r="117" spans="1:9" ht="15" customHeight="1">
      <c r="A117" s="25">
        <v>3</v>
      </c>
      <c r="B117" s="145" t="s">
        <v>14</v>
      </c>
      <c r="C117" s="146"/>
      <c r="D117" s="146"/>
      <c r="E117" s="146"/>
      <c r="F117" s="146"/>
      <c r="G117" s="147"/>
      <c r="H117" s="7">
        <f>I117/$I$81</f>
        <v>0.05830903790087464</v>
      </c>
      <c r="I117" s="8">
        <f>($D$125/$E$126)*G127</f>
        <v>183.12040497602337</v>
      </c>
    </row>
    <row r="118" spans="1:9" ht="15" customHeight="1">
      <c r="A118" s="25">
        <v>4</v>
      </c>
      <c r="B118" s="145" t="s">
        <v>109</v>
      </c>
      <c r="C118" s="146"/>
      <c r="D118" s="146"/>
      <c r="E118" s="146"/>
      <c r="F118" s="146"/>
      <c r="G118" s="147"/>
      <c r="H118" s="7">
        <f>I118/$I$81</f>
        <v>0</v>
      </c>
      <c r="I118" s="8">
        <v>0</v>
      </c>
    </row>
    <row r="119" spans="1:9" ht="15" customHeight="1">
      <c r="A119" s="25">
        <v>5</v>
      </c>
      <c r="B119" s="145" t="s">
        <v>88</v>
      </c>
      <c r="C119" s="146"/>
      <c r="D119" s="146"/>
      <c r="E119" s="146"/>
      <c r="F119" s="146"/>
      <c r="G119" s="147"/>
      <c r="H119" s="7">
        <f>I119/$I$81</f>
        <v>0</v>
      </c>
      <c r="I119" s="8">
        <v>0</v>
      </c>
    </row>
    <row r="120" spans="1:9" ht="15" customHeight="1">
      <c r="A120" s="161" t="s">
        <v>110</v>
      </c>
      <c r="B120" s="162"/>
      <c r="C120" s="162"/>
      <c r="D120" s="162"/>
      <c r="E120" s="162"/>
      <c r="F120" s="162"/>
      <c r="G120" s="163"/>
      <c r="H120" s="31">
        <f>H115+H116+H117+H118+H119</f>
        <v>0.16618075801749274</v>
      </c>
      <c r="I120" s="19">
        <f>I115+I116+I117+I118+I119</f>
        <v>521.8931541816665</v>
      </c>
    </row>
    <row r="121" spans="1:9" ht="11.25" customHeight="1">
      <c r="A121" s="33" t="s">
        <v>111</v>
      </c>
      <c r="B121" s="165" t="s">
        <v>112</v>
      </c>
      <c r="C121" s="165"/>
      <c r="D121" s="165"/>
      <c r="E121" s="165"/>
      <c r="F121" s="165"/>
      <c r="G121" s="165"/>
      <c r="H121" s="165"/>
      <c r="I121" s="165"/>
    </row>
    <row r="122" spans="1:9" ht="26.25" customHeight="1">
      <c r="A122" s="33" t="s">
        <v>113</v>
      </c>
      <c r="B122" s="193" t="s">
        <v>114</v>
      </c>
      <c r="C122" s="193"/>
      <c r="D122" s="193"/>
      <c r="E122" s="193"/>
      <c r="F122" s="193"/>
      <c r="G122" s="193"/>
      <c r="H122" s="193"/>
      <c r="I122" s="193"/>
    </row>
    <row r="123" spans="1:9" ht="13.5" customHeight="1">
      <c r="A123" s="194" t="s">
        <v>115</v>
      </c>
      <c r="B123" s="194"/>
      <c r="C123" s="194"/>
      <c r="D123" s="194"/>
      <c r="E123" s="194"/>
      <c r="F123" s="194"/>
      <c r="G123" s="194"/>
      <c r="H123" s="194"/>
      <c r="I123" s="194"/>
    </row>
    <row r="124" spans="1:9" ht="13.5" customHeight="1">
      <c r="A124" s="195" t="s">
        <v>116</v>
      </c>
      <c r="B124" s="195"/>
      <c r="C124" s="25" t="s">
        <v>117</v>
      </c>
      <c r="D124" s="138" t="s">
        <v>118</v>
      </c>
      <c r="E124" s="139"/>
      <c r="F124" s="25" t="s">
        <v>119</v>
      </c>
      <c r="G124" s="25" t="s">
        <v>120</v>
      </c>
      <c r="H124" s="138" t="s">
        <v>121</v>
      </c>
      <c r="I124" s="138"/>
    </row>
    <row r="125" spans="1:10" ht="13.5" customHeight="1">
      <c r="A125" s="196">
        <f>I81</f>
        <v>3140.5149453388003</v>
      </c>
      <c r="B125" s="197"/>
      <c r="C125" s="8">
        <f>I111</f>
        <v>0</v>
      </c>
      <c r="D125" s="198">
        <f>A125+C125</f>
        <v>3140.5149453388003</v>
      </c>
      <c r="E125" s="199"/>
      <c r="F125" s="25" t="s">
        <v>107</v>
      </c>
      <c r="G125" s="24">
        <v>0.0165</v>
      </c>
      <c r="H125" s="191">
        <v>0.0065</v>
      </c>
      <c r="I125" s="191"/>
      <c r="J125" s="9"/>
    </row>
    <row r="126" spans="1:9" ht="13.5" customHeight="1">
      <c r="A126" s="190" t="s">
        <v>122</v>
      </c>
      <c r="B126" s="190"/>
      <c r="C126" s="25">
        <v>1</v>
      </c>
      <c r="D126" s="17">
        <f>G129/1</f>
        <v>0.14250000000000002</v>
      </c>
      <c r="E126" s="56">
        <f>C126-D126</f>
        <v>0.8574999999999999</v>
      </c>
      <c r="F126" s="25" t="s">
        <v>108</v>
      </c>
      <c r="G126" s="24">
        <v>0.076</v>
      </c>
      <c r="H126" s="191">
        <v>0.03</v>
      </c>
      <c r="I126" s="191"/>
    </row>
    <row r="127" spans="1:9" ht="27" customHeight="1">
      <c r="A127" s="190" t="s">
        <v>123</v>
      </c>
      <c r="B127" s="190"/>
      <c r="C127" s="25">
        <v>1</v>
      </c>
      <c r="D127" s="17">
        <f>H129</f>
        <v>0.0865</v>
      </c>
      <c r="E127" s="52">
        <f>C127-D127</f>
        <v>0.9135</v>
      </c>
      <c r="F127" s="25" t="s">
        <v>14</v>
      </c>
      <c r="G127" s="24">
        <f>I11</f>
        <v>0.05</v>
      </c>
      <c r="H127" s="191">
        <f>I11</f>
        <v>0.05</v>
      </c>
      <c r="I127" s="191"/>
    </row>
    <row r="128" spans="1:9" ht="13.5" customHeight="1">
      <c r="A128" s="192" t="s">
        <v>160</v>
      </c>
      <c r="B128" s="192"/>
      <c r="C128" s="18">
        <v>1</v>
      </c>
      <c r="D128" s="18">
        <v>0.0654</v>
      </c>
      <c r="E128" s="51">
        <f>C128-D128</f>
        <v>0.9346</v>
      </c>
      <c r="F128" s="25" t="s">
        <v>124</v>
      </c>
      <c r="G128" s="24">
        <v>0</v>
      </c>
      <c r="H128" s="191">
        <v>0</v>
      </c>
      <c r="I128" s="191"/>
    </row>
    <row r="129" spans="1:9" ht="23.25" customHeight="1">
      <c r="A129" s="57" t="s">
        <v>125</v>
      </c>
      <c r="B129" s="203" t="s">
        <v>126</v>
      </c>
      <c r="C129" s="203"/>
      <c r="D129" s="203"/>
      <c r="E129" s="203"/>
      <c r="F129" s="29" t="s">
        <v>127</v>
      </c>
      <c r="G129" s="23">
        <f>SUM(G125:G128)</f>
        <v>0.14250000000000002</v>
      </c>
      <c r="H129" s="204">
        <f>SUM(H125:I128)</f>
        <v>0.0865</v>
      </c>
      <c r="I129" s="204"/>
    </row>
    <row r="130" spans="1:9" ht="4.5" customHeight="1">
      <c r="A130" s="53"/>
      <c r="B130" s="159"/>
      <c r="C130" s="159"/>
      <c r="D130" s="159"/>
      <c r="E130" s="159"/>
      <c r="F130" s="159"/>
      <c r="G130" s="159"/>
      <c r="H130" s="159"/>
      <c r="I130" s="159"/>
    </row>
    <row r="131" spans="1:9" ht="11.25">
      <c r="A131" s="177" t="s">
        <v>128</v>
      </c>
      <c r="B131" s="177"/>
      <c r="C131" s="177"/>
      <c r="D131" s="177"/>
      <c r="E131" s="177"/>
      <c r="F131" s="177"/>
      <c r="G131" s="177"/>
      <c r="H131" s="42">
        <f>H120</f>
        <v>0.16618075801749274</v>
      </c>
      <c r="I131" s="43">
        <f>I120</f>
        <v>521.8931541816665</v>
      </c>
    </row>
    <row r="132" ht="4.5" customHeight="1"/>
    <row r="133" spans="1:9" ht="11.25">
      <c r="A133" s="205" t="s">
        <v>129</v>
      </c>
      <c r="B133" s="205"/>
      <c r="C133" s="205"/>
      <c r="D133" s="205"/>
      <c r="E133" s="205"/>
      <c r="F133" s="205"/>
      <c r="G133" s="205"/>
      <c r="H133" s="205"/>
      <c r="I133" s="205"/>
    </row>
    <row r="134" spans="1:9" ht="11.25">
      <c r="A134" s="140" t="s">
        <v>26</v>
      </c>
      <c r="B134" s="140"/>
      <c r="C134" s="140"/>
      <c r="D134" s="140"/>
      <c r="E134" s="140"/>
      <c r="F134" s="140"/>
      <c r="G134" s="140"/>
      <c r="H134" s="140"/>
      <c r="I134" s="140"/>
    </row>
    <row r="135" spans="1:9" ht="15" customHeight="1">
      <c r="A135" s="25">
        <v>1</v>
      </c>
      <c r="B135" s="145" t="s">
        <v>169</v>
      </c>
      <c r="C135" s="146"/>
      <c r="D135" s="146"/>
      <c r="E135" s="146"/>
      <c r="F135" s="146"/>
      <c r="G135" s="147"/>
      <c r="H135" s="7">
        <f>I135/$G$152</f>
        <v>0.44206706516731054</v>
      </c>
      <c r="I135" s="19">
        <f>I30</f>
        <v>1619.0300000000002</v>
      </c>
    </row>
    <row r="136" spans="1:9" ht="15" customHeight="1">
      <c r="A136" s="25">
        <v>2</v>
      </c>
      <c r="B136" s="145" t="s">
        <v>130</v>
      </c>
      <c r="C136" s="146"/>
      <c r="D136" s="146"/>
      <c r="E136" s="146"/>
      <c r="F136" s="146"/>
      <c r="G136" s="147"/>
      <c r="H136" s="7">
        <f>I136/$G$152</f>
        <v>0.32830992960512395</v>
      </c>
      <c r="I136" s="19">
        <f>I41+I52+I59+I63</f>
        <v>1202.4049453388002</v>
      </c>
    </row>
    <row r="137" spans="1:9" ht="15" customHeight="1">
      <c r="A137" s="25">
        <v>3</v>
      </c>
      <c r="B137" s="157" t="s">
        <v>186</v>
      </c>
      <c r="C137" s="157"/>
      <c r="D137" s="157"/>
      <c r="E137" s="157"/>
      <c r="F137" s="157"/>
      <c r="G137" s="157"/>
      <c r="H137" s="7">
        <f>I137/$G$152</f>
        <v>0.08712300522756554</v>
      </c>
      <c r="I137" s="19">
        <f>I71</f>
        <v>319.08</v>
      </c>
    </row>
    <row r="138" spans="1:10" s="32" customFormat="1" ht="15" customHeight="1">
      <c r="A138" s="200" t="s">
        <v>131</v>
      </c>
      <c r="B138" s="201"/>
      <c r="C138" s="201"/>
      <c r="D138" s="201"/>
      <c r="E138" s="201"/>
      <c r="F138" s="201"/>
      <c r="G138" s="202"/>
      <c r="H138" s="42">
        <f>H135+H136+H137</f>
        <v>0.8575</v>
      </c>
      <c r="I138" s="43">
        <f>I135+I136+I137</f>
        <v>3140.5149453388003</v>
      </c>
      <c r="J138" s="54"/>
    </row>
    <row r="139" ht="4.5" customHeight="1"/>
    <row r="140" spans="1:9" ht="11.25">
      <c r="A140" s="140" t="s">
        <v>83</v>
      </c>
      <c r="B140" s="140"/>
      <c r="C140" s="140"/>
      <c r="D140" s="140"/>
      <c r="E140" s="140"/>
      <c r="F140" s="140"/>
      <c r="G140" s="140"/>
      <c r="H140" s="140"/>
      <c r="I140" s="140"/>
    </row>
    <row r="141" spans="1:9" ht="15" customHeight="1">
      <c r="A141" s="25">
        <v>1</v>
      </c>
      <c r="B141" s="145" t="s">
        <v>171</v>
      </c>
      <c r="C141" s="146"/>
      <c r="D141" s="146"/>
      <c r="E141" s="146"/>
      <c r="F141" s="146"/>
      <c r="G141" s="147"/>
      <c r="H141" s="7">
        <f>I141/$G$152</f>
        <v>0</v>
      </c>
      <c r="I141" s="8">
        <f>I91</f>
        <v>0</v>
      </c>
    </row>
    <row r="142" spans="1:9" ht="15" customHeight="1">
      <c r="A142" s="25">
        <v>2</v>
      </c>
      <c r="B142" s="145" t="s">
        <v>172</v>
      </c>
      <c r="C142" s="146"/>
      <c r="D142" s="146"/>
      <c r="E142" s="146"/>
      <c r="F142" s="146"/>
      <c r="G142" s="147"/>
      <c r="H142" s="7">
        <f>I142/$G$152</f>
        <v>0</v>
      </c>
      <c r="I142" s="8">
        <f>I101</f>
        <v>0</v>
      </c>
    </row>
    <row r="143" spans="1:9" ht="15" customHeight="1">
      <c r="A143" s="25">
        <v>3</v>
      </c>
      <c r="B143" s="145" t="s">
        <v>173</v>
      </c>
      <c r="C143" s="146"/>
      <c r="D143" s="146"/>
      <c r="E143" s="146"/>
      <c r="F143" s="146"/>
      <c r="G143" s="147"/>
      <c r="H143" s="7">
        <f>I143/$G$152</f>
        <v>0</v>
      </c>
      <c r="I143" s="8">
        <f>I105</f>
        <v>0</v>
      </c>
    </row>
    <row r="144" spans="1:9" ht="15" customHeight="1">
      <c r="A144" s="200" t="s">
        <v>132</v>
      </c>
      <c r="B144" s="201"/>
      <c r="C144" s="201"/>
      <c r="D144" s="201"/>
      <c r="E144" s="201"/>
      <c r="F144" s="201"/>
      <c r="G144" s="202"/>
      <c r="H144" s="42">
        <f>H141+H142+H143</f>
        <v>0</v>
      </c>
      <c r="I144" s="43">
        <f>I141+I142+I143</f>
        <v>0</v>
      </c>
    </row>
    <row r="145" ht="4.5" customHeight="1"/>
    <row r="146" spans="1:9" ht="11.25">
      <c r="A146" s="140" t="s">
        <v>106</v>
      </c>
      <c r="B146" s="140"/>
      <c r="C146" s="140"/>
      <c r="D146" s="140"/>
      <c r="E146" s="140"/>
      <c r="F146" s="140"/>
      <c r="G146" s="140"/>
      <c r="H146" s="140"/>
      <c r="I146" s="140"/>
    </row>
    <row r="147" spans="1:9" ht="15" customHeight="1">
      <c r="A147" s="25">
        <v>1</v>
      </c>
      <c r="B147" s="145" t="s">
        <v>177</v>
      </c>
      <c r="C147" s="146"/>
      <c r="D147" s="146"/>
      <c r="E147" s="146"/>
      <c r="F147" s="146"/>
      <c r="G147" s="147"/>
      <c r="H147" s="7">
        <f>I147/$G$152</f>
        <v>0.14250000000000002</v>
      </c>
      <c r="I147" s="8">
        <f>I120</f>
        <v>521.8931541816665</v>
      </c>
    </row>
    <row r="148" spans="1:11" ht="15" customHeight="1">
      <c r="A148" s="200" t="s">
        <v>133</v>
      </c>
      <c r="B148" s="201"/>
      <c r="C148" s="201"/>
      <c r="D148" s="201"/>
      <c r="E148" s="201"/>
      <c r="F148" s="201"/>
      <c r="G148" s="202"/>
      <c r="H148" s="42">
        <f>H147</f>
        <v>0.14250000000000002</v>
      </c>
      <c r="I148" s="43">
        <f>I120</f>
        <v>521.8931541816665</v>
      </c>
      <c r="K148" s="20"/>
    </row>
    <row r="149" ht="4.5" customHeight="1"/>
    <row r="150" spans="1:9" ht="11.25">
      <c r="A150" s="206" t="s">
        <v>129</v>
      </c>
      <c r="B150" s="206"/>
      <c r="C150" s="206"/>
      <c r="D150" s="206"/>
      <c r="E150" s="206"/>
      <c r="F150" s="206"/>
      <c r="G150" s="206"/>
      <c r="H150" s="206"/>
      <c r="I150" s="206"/>
    </row>
    <row r="151" spans="1:9" ht="45">
      <c r="A151" s="207" t="s">
        <v>134</v>
      </c>
      <c r="B151" s="207"/>
      <c r="C151" s="207"/>
      <c r="D151" s="207"/>
      <c r="E151" s="207"/>
      <c r="F151" s="207"/>
      <c r="G151" s="22" t="s">
        <v>135</v>
      </c>
      <c r="H151" s="22" t="s">
        <v>136</v>
      </c>
      <c r="I151" s="22" t="s">
        <v>137</v>
      </c>
    </row>
    <row r="152" spans="1:9" ht="11.25">
      <c r="A152" s="208" t="str">
        <f>G5</f>
        <v>PINTOR</v>
      </c>
      <c r="B152" s="209"/>
      <c r="C152" s="209"/>
      <c r="D152" s="209"/>
      <c r="E152" s="209"/>
      <c r="F152" s="210"/>
      <c r="G152" s="21">
        <f>I138+I144+I148</f>
        <v>3662.4080995204667</v>
      </c>
      <c r="H152" s="22">
        <v>1</v>
      </c>
      <c r="I152" s="21">
        <f>G152*H152</f>
        <v>3662.4080995204667</v>
      </c>
    </row>
    <row r="153" spans="1:9" ht="11.25">
      <c r="A153" s="208"/>
      <c r="B153" s="209"/>
      <c r="C153" s="209"/>
      <c r="D153" s="209"/>
      <c r="E153" s="209"/>
      <c r="F153" s="210"/>
      <c r="G153" s="22"/>
      <c r="H153" s="22"/>
      <c r="I153" s="21"/>
    </row>
    <row r="154" spans="1:10" s="32" customFormat="1" ht="11.25">
      <c r="A154" s="211" t="s">
        <v>178</v>
      </c>
      <c r="B154" s="212"/>
      <c r="C154" s="212"/>
      <c r="D154" s="212"/>
      <c r="E154" s="212"/>
      <c r="F154" s="212"/>
      <c r="G154" s="212"/>
      <c r="H154" s="213"/>
      <c r="I154" s="55">
        <f>I152+I153</f>
        <v>3662.4080995204667</v>
      </c>
      <c r="J154" s="54"/>
    </row>
  </sheetData>
  <sheetProtection/>
  <mergeCells count="141">
    <mergeCell ref="A20:F20"/>
    <mergeCell ref="A22:I22"/>
    <mergeCell ref="E2:I2"/>
    <mergeCell ref="A1:I1"/>
    <mergeCell ref="A2:B2"/>
    <mergeCell ref="C2:D2"/>
    <mergeCell ref="A3:B3"/>
    <mergeCell ref="A5:F9"/>
    <mergeCell ref="G5:H5"/>
    <mergeCell ref="G6:G9"/>
    <mergeCell ref="B23:G23"/>
    <mergeCell ref="B24:G24"/>
    <mergeCell ref="B25:G25"/>
    <mergeCell ref="B26:G26"/>
    <mergeCell ref="A10:F10"/>
    <mergeCell ref="A11:F11"/>
    <mergeCell ref="A12:F15"/>
    <mergeCell ref="G12:G15"/>
    <mergeCell ref="A16:F19"/>
    <mergeCell ref="G16:G19"/>
    <mergeCell ref="A27:A28"/>
    <mergeCell ref="B27:G27"/>
    <mergeCell ref="B28:G28"/>
    <mergeCell ref="B29:G29"/>
    <mergeCell ref="A30:G30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A41:G41"/>
    <mergeCell ref="A42:I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A52:G52"/>
    <mergeCell ref="B53:I53"/>
    <mergeCell ref="B54:I54"/>
    <mergeCell ref="B55:G55"/>
    <mergeCell ref="B56:G56"/>
    <mergeCell ref="B57:G57"/>
    <mergeCell ref="B58:G58"/>
    <mergeCell ref="A59:G59"/>
    <mergeCell ref="B61:G61"/>
    <mergeCell ref="B62:G62"/>
    <mergeCell ref="A63:G63"/>
    <mergeCell ref="A65:G65"/>
    <mergeCell ref="B67:G67"/>
    <mergeCell ref="B68:G68"/>
    <mergeCell ref="B69:G69"/>
    <mergeCell ref="B70:G70"/>
    <mergeCell ref="A71:G71"/>
    <mergeCell ref="A73:I73"/>
    <mergeCell ref="A74:B74"/>
    <mergeCell ref="A75:B75"/>
    <mergeCell ref="A77:I77"/>
    <mergeCell ref="A78:B78"/>
    <mergeCell ref="A79:B79"/>
    <mergeCell ref="A81:G81"/>
    <mergeCell ref="A83:I83"/>
    <mergeCell ref="B84:G84"/>
    <mergeCell ref="B85:G85"/>
    <mergeCell ref="B86:G86"/>
    <mergeCell ref="B87:G87"/>
    <mergeCell ref="B88:G88"/>
    <mergeCell ref="B89:G89"/>
    <mergeCell ref="B90:G90"/>
    <mergeCell ref="A91:G91"/>
    <mergeCell ref="B92:I92"/>
    <mergeCell ref="B93:I93"/>
    <mergeCell ref="A94:E94"/>
    <mergeCell ref="A95:B95"/>
    <mergeCell ref="A96:B96"/>
    <mergeCell ref="B97:I97"/>
    <mergeCell ref="B98:G98"/>
    <mergeCell ref="B99:G99"/>
    <mergeCell ref="B100:G100"/>
    <mergeCell ref="A101:G101"/>
    <mergeCell ref="B103:G103"/>
    <mergeCell ref="B104:G104"/>
    <mergeCell ref="A105:G105"/>
    <mergeCell ref="A107:E107"/>
    <mergeCell ref="A108:B108"/>
    <mergeCell ref="A109:B109"/>
    <mergeCell ref="A111:G111"/>
    <mergeCell ref="A113:I113"/>
    <mergeCell ref="B114:G114"/>
    <mergeCell ref="B115:G115"/>
    <mergeCell ref="B116:G116"/>
    <mergeCell ref="B117:G117"/>
    <mergeCell ref="B118:G118"/>
    <mergeCell ref="B119:G119"/>
    <mergeCell ref="A120:G120"/>
    <mergeCell ref="B121:I121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A126:B126"/>
    <mergeCell ref="H126:I126"/>
    <mergeCell ref="A127:B127"/>
    <mergeCell ref="H127:I127"/>
    <mergeCell ref="A128:B128"/>
    <mergeCell ref="H128:I128"/>
    <mergeCell ref="B129:E129"/>
    <mergeCell ref="H129:I129"/>
    <mergeCell ref="B130:I130"/>
    <mergeCell ref="A131:G131"/>
    <mergeCell ref="A133:I133"/>
    <mergeCell ref="A134:I134"/>
    <mergeCell ref="A148:G148"/>
    <mergeCell ref="B135:G135"/>
    <mergeCell ref="B136:G136"/>
    <mergeCell ref="B137:G137"/>
    <mergeCell ref="A138:G138"/>
    <mergeCell ref="A140:I140"/>
    <mergeCell ref="B141:G141"/>
    <mergeCell ref="A150:I150"/>
    <mergeCell ref="A151:F151"/>
    <mergeCell ref="A152:F152"/>
    <mergeCell ref="A153:F153"/>
    <mergeCell ref="A154:H154"/>
    <mergeCell ref="B142:G142"/>
    <mergeCell ref="B143:G143"/>
    <mergeCell ref="A144:G144"/>
    <mergeCell ref="A146:I146"/>
    <mergeCell ref="B147:G147"/>
  </mergeCells>
  <printOptions/>
  <pageMargins left="1.1023622047244095" right="0.5118110236220472" top="0.7874015748031497" bottom="0.7874015748031497" header="0.31496062992125984" footer="0.31496062992125984"/>
  <pageSetup horizontalDpi="600" verticalDpi="600" orientation="portrait" paperSize="9" scale="85" r:id="rId3"/>
  <rowBreaks count="2" manualBreakCount="2">
    <brk id="54" max="8" man="1"/>
    <brk id="106" max="8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156"/>
  <sheetViews>
    <sheetView zoomScaleSheetLayoutView="100" zoomScalePageLayoutView="0" workbookViewId="0" topLeftCell="A1">
      <selection activeCell="I108" sqref="I108"/>
    </sheetView>
  </sheetViews>
  <sheetFormatPr defaultColWidth="9.140625" defaultRowHeight="15"/>
  <cols>
    <col min="1" max="1" width="2.8515625" style="4" customWidth="1"/>
    <col min="2" max="2" width="12.7109375" style="4" customWidth="1"/>
    <col min="3" max="6" width="11.28125" style="4" customWidth="1"/>
    <col min="7" max="7" width="12.00390625" style="4" customWidth="1"/>
    <col min="8" max="8" width="8.7109375" style="4" customWidth="1"/>
    <col min="9" max="9" width="11.7109375" style="4" customWidth="1"/>
    <col min="10" max="10" width="11.140625" style="1" bestFit="1" customWidth="1"/>
    <col min="11" max="11" width="10.00390625" style="4" bestFit="1" customWidth="1"/>
    <col min="12" max="16384" width="9.140625" style="4" customWidth="1"/>
  </cols>
  <sheetData>
    <row r="1" spans="1:9" ht="41.25" customHeight="1">
      <c r="A1" s="129" t="s">
        <v>161</v>
      </c>
      <c r="B1" s="129"/>
      <c r="C1" s="129"/>
      <c r="D1" s="129"/>
      <c r="E1" s="129"/>
      <c r="F1" s="129"/>
      <c r="G1" s="129"/>
      <c r="H1" s="129"/>
      <c r="I1" s="129"/>
    </row>
    <row r="2" spans="1:9" ht="22.5" customHeight="1">
      <c r="A2" s="129" t="s">
        <v>5</v>
      </c>
      <c r="B2" s="129"/>
      <c r="C2" s="130" t="s">
        <v>194</v>
      </c>
      <c r="D2" s="130"/>
      <c r="E2" s="141" t="s">
        <v>146</v>
      </c>
      <c r="F2" s="141"/>
      <c r="G2" s="141"/>
      <c r="H2" s="141"/>
      <c r="I2" s="141"/>
    </row>
    <row r="3" spans="1:9" ht="11.25">
      <c r="A3" s="129" t="s">
        <v>6</v>
      </c>
      <c r="B3" s="129"/>
      <c r="C3" s="3"/>
      <c r="D3" s="2"/>
      <c r="E3" s="92" t="s">
        <v>7</v>
      </c>
      <c r="F3" s="92"/>
      <c r="G3" s="2"/>
      <c r="H3" s="2"/>
      <c r="I3" s="2"/>
    </row>
    <row r="4" ht="4.5" customHeight="1"/>
    <row r="5" spans="1:9" ht="24" customHeight="1">
      <c r="A5" s="131" t="s">
        <v>216</v>
      </c>
      <c r="B5" s="132"/>
      <c r="C5" s="132"/>
      <c r="D5" s="132"/>
      <c r="E5" s="132"/>
      <c r="F5" s="132"/>
      <c r="G5" s="137" t="s">
        <v>217</v>
      </c>
      <c r="H5" s="137"/>
      <c r="I5" s="103">
        <v>200</v>
      </c>
    </row>
    <row r="6" spans="1:9" ht="11.25" customHeight="1">
      <c r="A6" s="133"/>
      <c r="B6" s="134"/>
      <c r="C6" s="134"/>
      <c r="D6" s="134"/>
      <c r="E6" s="134"/>
      <c r="F6" s="134"/>
      <c r="G6" s="137" t="s">
        <v>8</v>
      </c>
      <c r="H6" s="95" t="s">
        <v>9</v>
      </c>
      <c r="I6" s="104">
        <v>0.2</v>
      </c>
    </row>
    <row r="7" spans="1:9" ht="11.25" customHeight="1">
      <c r="A7" s="133"/>
      <c r="B7" s="134"/>
      <c r="C7" s="134"/>
      <c r="D7" s="134"/>
      <c r="E7" s="134"/>
      <c r="F7" s="134"/>
      <c r="G7" s="137"/>
      <c r="H7" s="95" t="s">
        <v>10</v>
      </c>
      <c r="I7" s="105">
        <v>0</v>
      </c>
    </row>
    <row r="8" spans="1:9" ht="11.25" customHeight="1">
      <c r="A8" s="133"/>
      <c r="B8" s="134"/>
      <c r="C8" s="134"/>
      <c r="D8" s="134"/>
      <c r="E8" s="134"/>
      <c r="F8" s="134"/>
      <c r="G8" s="137"/>
      <c r="H8" s="95" t="s">
        <v>11</v>
      </c>
      <c r="I8" s="104">
        <v>0.4</v>
      </c>
    </row>
    <row r="9" spans="1:9" ht="24.75" customHeight="1">
      <c r="A9" s="135"/>
      <c r="B9" s="136"/>
      <c r="C9" s="136"/>
      <c r="D9" s="136"/>
      <c r="E9" s="136"/>
      <c r="F9" s="136"/>
      <c r="G9" s="137"/>
      <c r="H9" s="95" t="s">
        <v>10</v>
      </c>
      <c r="I9" s="95">
        <v>0</v>
      </c>
    </row>
    <row r="10" spans="1:9" ht="15" customHeight="1">
      <c r="A10" s="139"/>
      <c r="B10" s="148"/>
      <c r="C10" s="148"/>
      <c r="D10" s="148"/>
      <c r="E10" s="148"/>
      <c r="F10" s="148"/>
      <c r="G10" s="95" t="s">
        <v>13</v>
      </c>
      <c r="H10" s="95">
        <v>220</v>
      </c>
      <c r="I10" s="106">
        <v>1522.4</v>
      </c>
    </row>
    <row r="11" spans="1:12" s="1" customFormat="1" ht="15" customHeight="1">
      <c r="A11" s="139" t="s">
        <v>14</v>
      </c>
      <c r="B11" s="148"/>
      <c r="C11" s="148"/>
      <c r="D11" s="148"/>
      <c r="E11" s="148"/>
      <c r="F11" s="148"/>
      <c r="G11" s="95" t="s">
        <v>15</v>
      </c>
      <c r="H11" s="95" t="s">
        <v>16</v>
      </c>
      <c r="I11" s="107">
        <v>0.05</v>
      </c>
      <c r="K11" s="4"/>
      <c r="L11" s="4"/>
    </row>
    <row r="12" spans="1:12" s="1" customFormat="1" ht="15" customHeight="1">
      <c r="A12" s="139" t="s">
        <v>218</v>
      </c>
      <c r="B12" s="148"/>
      <c r="C12" s="148"/>
      <c r="D12" s="148"/>
      <c r="E12" s="148"/>
      <c r="F12" s="148"/>
      <c r="G12" s="95"/>
      <c r="H12" s="95"/>
      <c r="I12" s="104">
        <v>0.37</v>
      </c>
      <c r="K12" s="4"/>
      <c r="L12" s="4"/>
    </row>
    <row r="13" spans="1:12" s="1" customFormat="1" ht="15" customHeight="1">
      <c r="A13" s="149" t="s">
        <v>174</v>
      </c>
      <c r="B13" s="150"/>
      <c r="C13" s="150"/>
      <c r="D13" s="150"/>
      <c r="E13" s="150"/>
      <c r="F13" s="150"/>
      <c r="G13" s="137" t="s">
        <v>15</v>
      </c>
      <c r="H13" s="95" t="s">
        <v>17</v>
      </c>
      <c r="I13" s="95">
        <v>4.05</v>
      </c>
      <c r="K13" s="4"/>
      <c r="L13" s="4"/>
    </row>
    <row r="14" spans="1:12" s="1" customFormat="1" ht="11.25">
      <c r="A14" s="151"/>
      <c r="B14" s="152"/>
      <c r="C14" s="152"/>
      <c r="D14" s="152"/>
      <c r="E14" s="152"/>
      <c r="F14" s="152"/>
      <c r="G14" s="137"/>
      <c r="H14" s="95" t="s">
        <v>18</v>
      </c>
      <c r="I14" s="95">
        <v>22</v>
      </c>
      <c r="K14" s="4"/>
      <c r="L14" s="4"/>
    </row>
    <row r="15" spans="1:12" s="1" customFormat="1" ht="11.25">
      <c r="A15" s="151"/>
      <c r="B15" s="152"/>
      <c r="C15" s="152"/>
      <c r="D15" s="152"/>
      <c r="E15" s="152"/>
      <c r="F15" s="152"/>
      <c r="G15" s="137"/>
      <c r="H15" s="95" t="s">
        <v>19</v>
      </c>
      <c r="I15" s="95">
        <v>2</v>
      </c>
      <c r="K15" s="4"/>
      <c r="L15" s="4"/>
    </row>
    <row r="16" spans="1:12" s="1" customFormat="1" ht="11.25">
      <c r="A16" s="153"/>
      <c r="B16" s="154"/>
      <c r="C16" s="154"/>
      <c r="D16" s="154"/>
      <c r="E16" s="154"/>
      <c r="F16" s="154"/>
      <c r="G16" s="137"/>
      <c r="H16" s="95" t="s">
        <v>20</v>
      </c>
      <c r="I16" s="104">
        <v>0.03</v>
      </c>
      <c r="K16" s="4"/>
      <c r="L16" s="4"/>
    </row>
    <row r="17" spans="1:12" s="1" customFormat="1" ht="11.25" customHeight="1">
      <c r="A17" s="138" t="s">
        <v>175</v>
      </c>
      <c r="B17" s="138"/>
      <c r="C17" s="138"/>
      <c r="D17" s="138"/>
      <c r="E17" s="138"/>
      <c r="F17" s="139"/>
      <c r="G17" s="137" t="s">
        <v>21</v>
      </c>
      <c r="H17" s="95" t="s">
        <v>22</v>
      </c>
      <c r="I17" s="108">
        <v>228</v>
      </c>
      <c r="K17" s="4"/>
      <c r="L17" s="4"/>
    </row>
    <row r="18" spans="1:9" ht="11.25" customHeight="1">
      <c r="A18" s="138"/>
      <c r="B18" s="138"/>
      <c r="C18" s="138"/>
      <c r="D18" s="138"/>
      <c r="E18" s="138"/>
      <c r="F18" s="139"/>
      <c r="G18" s="137"/>
      <c r="H18" s="95" t="s">
        <v>23</v>
      </c>
      <c r="I18" s="105">
        <v>1</v>
      </c>
    </row>
    <row r="19" spans="1:9" ht="11.25" customHeight="1">
      <c r="A19" s="138"/>
      <c r="B19" s="138"/>
      <c r="C19" s="138"/>
      <c r="D19" s="138"/>
      <c r="E19" s="138"/>
      <c r="F19" s="139"/>
      <c r="G19" s="137"/>
      <c r="H19" s="95" t="s">
        <v>24</v>
      </c>
      <c r="I19" s="105">
        <v>1</v>
      </c>
    </row>
    <row r="20" spans="1:9" ht="11.25">
      <c r="A20" s="138"/>
      <c r="B20" s="138"/>
      <c r="C20" s="138"/>
      <c r="D20" s="138"/>
      <c r="E20" s="138"/>
      <c r="F20" s="139"/>
      <c r="G20" s="137"/>
      <c r="H20" s="95" t="s">
        <v>20</v>
      </c>
      <c r="I20" s="107">
        <v>0.2</v>
      </c>
    </row>
    <row r="21" spans="1:9" ht="11.25">
      <c r="A21" s="138" t="s">
        <v>25</v>
      </c>
      <c r="B21" s="138"/>
      <c r="C21" s="138"/>
      <c r="D21" s="138"/>
      <c r="E21" s="138"/>
      <c r="F21" s="139"/>
      <c r="G21" s="95"/>
      <c r="H21" s="95" t="s">
        <v>16</v>
      </c>
      <c r="I21" s="107">
        <v>0.2</v>
      </c>
    </row>
    <row r="22" ht="4.5" customHeight="1"/>
    <row r="23" spans="1:9" ht="17.25" customHeight="1">
      <c r="A23" s="140" t="s">
        <v>26</v>
      </c>
      <c r="B23" s="140"/>
      <c r="C23" s="140"/>
      <c r="D23" s="140"/>
      <c r="E23" s="140"/>
      <c r="F23" s="140"/>
      <c r="G23" s="140"/>
      <c r="H23" s="140"/>
      <c r="I23" s="140"/>
    </row>
    <row r="24" spans="1:9" ht="33.75">
      <c r="A24" s="6" t="s">
        <v>27</v>
      </c>
      <c r="B24" s="142" t="s">
        <v>28</v>
      </c>
      <c r="C24" s="143"/>
      <c r="D24" s="143"/>
      <c r="E24" s="143"/>
      <c r="F24" s="143"/>
      <c r="G24" s="144"/>
      <c r="H24" s="6" t="s">
        <v>29</v>
      </c>
      <c r="I24" s="6" t="s">
        <v>30</v>
      </c>
    </row>
    <row r="25" spans="1:9" ht="15" customHeight="1">
      <c r="A25" s="93">
        <v>1</v>
      </c>
      <c r="B25" s="145" t="s">
        <v>31</v>
      </c>
      <c r="C25" s="146"/>
      <c r="D25" s="146"/>
      <c r="E25" s="146"/>
      <c r="F25" s="146"/>
      <c r="G25" s="147"/>
      <c r="H25" s="7">
        <f>I25/$I$32</f>
        <v>0.7299270072992701</v>
      </c>
      <c r="I25" s="8">
        <f>I10/H10*I5</f>
        <v>1384.0000000000002</v>
      </c>
    </row>
    <row r="26" spans="1:10" ht="15" customHeight="1">
      <c r="A26" s="93">
        <v>2</v>
      </c>
      <c r="B26" s="145" t="s">
        <v>147</v>
      </c>
      <c r="C26" s="146"/>
      <c r="D26" s="146"/>
      <c r="E26" s="146"/>
      <c r="F26" s="146"/>
      <c r="G26" s="147"/>
      <c r="H26" s="7">
        <f aca="true" t="shared" si="0" ref="H26:H31">I26/$I$32</f>
        <v>0</v>
      </c>
      <c r="I26" s="98">
        <v>0</v>
      </c>
      <c r="J26" s="9"/>
    </row>
    <row r="27" spans="1:9" ht="15" customHeight="1">
      <c r="A27" s="93">
        <v>3</v>
      </c>
      <c r="B27" s="145" t="s">
        <v>148</v>
      </c>
      <c r="C27" s="146"/>
      <c r="D27" s="146"/>
      <c r="E27" s="146"/>
      <c r="F27" s="146"/>
      <c r="G27" s="147"/>
      <c r="H27" s="7">
        <f t="shared" si="0"/>
        <v>0</v>
      </c>
      <c r="I27" s="8">
        <v>0</v>
      </c>
    </row>
    <row r="28" spans="1:9" ht="15" customHeight="1">
      <c r="A28" s="155">
        <v>4</v>
      </c>
      <c r="B28" s="157" t="s">
        <v>142</v>
      </c>
      <c r="C28" s="157"/>
      <c r="D28" s="157"/>
      <c r="E28" s="157"/>
      <c r="F28" s="157"/>
      <c r="G28" s="157"/>
      <c r="H28" s="7">
        <f t="shared" si="0"/>
        <v>0</v>
      </c>
      <c r="I28" s="8">
        <f>I6*I7*I10</f>
        <v>0</v>
      </c>
    </row>
    <row r="29" spans="1:9" ht="15" customHeight="1">
      <c r="A29" s="156"/>
      <c r="B29" s="158" t="s">
        <v>150</v>
      </c>
      <c r="C29" s="159"/>
      <c r="D29" s="159"/>
      <c r="E29" s="159"/>
      <c r="F29" s="159"/>
      <c r="G29" s="160"/>
      <c r="H29" s="7">
        <f t="shared" si="0"/>
        <v>0</v>
      </c>
      <c r="I29" s="8">
        <f>(I8*I9*I10)</f>
        <v>0</v>
      </c>
    </row>
    <row r="30" spans="1:9" ht="15" customHeight="1">
      <c r="A30" s="93">
        <v>5</v>
      </c>
      <c r="B30" s="145" t="s">
        <v>25</v>
      </c>
      <c r="C30" s="146"/>
      <c r="D30" s="146"/>
      <c r="E30" s="146"/>
      <c r="F30" s="146"/>
      <c r="G30" s="147"/>
      <c r="H30" s="7">
        <f t="shared" si="0"/>
        <v>0</v>
      </c>
      <c r="I30" s="8">
        <v>0</v>
      </c>
    </row>
    <row r="31" spans="1:16" ht="15" customHeight="1">
      <c r="A31" s="93">
        <v>6</v>
      </c>
      <c r="B31" s="145" t="s">
        <v>219</v>
      </c>
      <c r="C31" s="146"/>
      <c r="D31" s="146"/>
      <c r="E31" s="146"/>
      <c r="F31" s="146"/>
      <c r="G31" s="147"/>
      <c r="H31" s="7">
        <f t="shared" si="0"/>
        <v>0.2700729927007299</v>
      </c>
      <c r="I31" s="98">
        <f>I12*I25</f>
        <v>512.08</v>
      </c>
      <c r="J31" s="111"/>
      <c r="K31"/>
      <c r="L31"/>
      <c r="M31"/>
      <c r="N31"/>
      <c r="O31"/>
      <c r="P31"/>
    </row>
    <row r="32" spans="1:10" s="32" customFormat="1" ht="15" customHeight="1">
      <c r="A32" s="161" t="s">
        <v>32</v>
      </c>
      <c r="B32" s="162"/>
      <c r="C32" s="162"/>
      <c r="D32" s="162"/>
      <c r="E32" s="162"/>
      <c r="F32" s="162"/>
      <c r="G32" s="163"/>
      <c r="H32" s="31">
        <f>SUM(H25:H30)</f>
        <v>0.7299270072992701</v>
      </c>
      <c r="I32" s="100">
        <f>SUM(I25:I31)</f>
        <v>1896.0800000000004</v>
      </c>
      <c r="J32" s="9"/>
    </row>
    <row r="33" ht="4.5" customHeight="1"/>
    <row r="34" spans="1:9" ht="33.75" customHeight="1">
      <c r="A34" s="6" t="s">
        <v>33</v>
      </c>
      <c r="B34" s="142" t="s">
        <v>34</v>
      </c>
      <c r="C34" s="143"/>
      <c r="D34" s="143"/>
      <c r="E34" s="143"/>
      <c r="F34" s="143"/>
      <c r="G34" s="144"/>
      <c r="H34" s="6" t="s">
        <v>29</v>
      </c>
      <c r="I34" s="6" t="s">
        <v>30</v>
      </c>
    </row>
    <row r="35" spans="1:9" ht="15" customHeight="1">
      <c r="A35" s="93">
        <v>1</v>
      </c>
      <c r="B35" s="145" t="s">
        <v>151</v>
      </c>
      <c r="C35" s="146"/>
      <c r="D35" s="146"/>
      <c r="E35" s="146"/>
      <c r="F35" s="146"/>
      <c r="G35" s="147"/>
      <c r="H35" s="7">
        <v>0.2</v>
      </c>
      <c r="I35" s="8">
        <f>$I$32*H35</f>
        <v>379.2160000000001</v>
      </c>
    </row>
    <row r="36" spans="1:9" ht="15" customHeight="1">
      <c r="A36" s="93">
        <v>2</v>
      </c>
      <c r="B36" s="145" t="s">
        <v>152</v>
      </c>
      <c r="C36" s="146"/>
      <c r="D36" s="146"/>
      <c r="E36" s="146"/>
      <c r="F36" s="146"/>
      <c r="G36" s="147"/>
      <c r="H36" s="7">
        <v>0.015</v>
      </c>
      <c r="I36" s="8">
        <f aca="true" t="shared" si="1" ref="I36:I42">$I$32*H36</f>
        <v>28.441200000000006</v>
      </c>
    </row>
    <row r="37" spans="1:9" ht="15" customHeight="1">
      <c r="A37" s="93">
        <v>3</v>
      </c>
      <c r="B37" s="145" t="s">
        <v>153</v>
      </c>
      <c r="C37" s="146"/>
      <c r="D37" s="146"/>
      <c r="E37" s="146"/>
      <c r="F37" s="146"/>
      <c r="G37" s="147"/>
      <c r="H37" s="7">
        <v>0.01</v>
      </c>
      <c r="I37" s="8">
        <f t="shared" si="1"/>
        <v>18.960800000000003</v>
      </c>
    </row>
    <row r="38" spans="1:9" ht="15" customHeight="1">
      <c r="A38" s="93">
        <v>4</v>
      </c>
      <c r="B38" s="145" t="s">
        <v>154</v>
      </c>
      <c r="C38" s="146"/>
      <c r="D38" s="146"/>
      <c r="E38" s="146"/>
      <c r="F38" s="146"/>
      <c r="G38" s="147"/>
      <c r="H38" s="7">
        <v>0.002</v>
      </c>
      <c r="I38" s="8">
        <f t="shared" si="1"/>
        <v>3.792160000000001</v>
      </c>
    </row>
    <row r="39" spans="1:9" ht="15" customHeight="1">
      <c r="A39" s="93">
        <v>5</v>
      </c>
      <c r="B39" s="145" t="s">
        <v>155</v>
      </c>
      <c r="C39" s="146"/>
      <c r="D39" s="146"/>
      <c r="E39" s="146"/>
      <c r="F39" s="146"/>
      <c r="G39" s="147"/>
      <c r="H39" s="7">
        <v>0.025</v>
      </c>
      <c r="I39" s="8">
        <f t="shared" si="1"/>
        <v>47.402000000000015</v>
      </c>
    </row>
    <row r="40" spans="1:9" ht="15" customHeight="1">
      <c r="A40" s="93">
        <v>6</v>
      </c>
      <c r="B40" s="145" t="s">
        <v>156</v>
      </c>
      <c r="C40" s="146"/>
      <c r="D40" s="146"/>
      <c r="E40" s="146"/>
      <c r="F40" s="146"/>
      <c r="G40" s="147"/>
      <c r="H40" s="7">
        <v>0.08</v>
      </c>
      <c r="I40" s="8">
        <f t="shared" si="1"/>
        <v>151.68640000000002</v>
      </c>
    </row>
    <row r="41" spans="1:9" ht="15" customHeight="1">
      <c r="A41" s="93">
        <v>7</v>
      </c>
      <c r="B41" s="145" t="s">
        <v>157</v>
      </c>
      <c r="C41" s="146"/>
      <c r="D41" s="146"/>
      <c r="E41" s="146"/>
      <c r="F41" s="146"/>
      <c r="G41" s="147"/>
      <c r="H41" s="7">
        <v>0.03</v>
      </c>
      <c r="I41" s="8">
        <f t="shared" si="1"/>
        <v>56.88240000000001</v>
      </c>
    </row>
    <row r="42" spans="1:9" ht="15" customHeight="1">
      <c r="A42" s="93">
        <v>8</v>
      </c>
      <c r="B42" s="145" t="s">
        <v>158</v>
      </c>
      <c r="C42" s="146"/>
      <c r="D42" s="146"/>
      <c r="E42" s="146"/>
      <c r="F42" s="146"/>
      <c r="G42" s="147"/>
      <c r="H42" s="7">
        <v>0.006</v>
      </c>
      <c r="I42" s="8">
        <f t="shared" si="1"/>
        <v>11.376480000000003</v>
      </c>
    </row>
    <row r="43" spans="1:10" s="32" customFormat="1" ht="15" customHeight="1">
      <c r="A43" s="161" t="s">
        <v>35</v>
      </c>
      <c r="B43" s="162"/>
      <c r="C43" s="162"/>
      <c r="D43" s="162"/>
      <c r="E43" s="162"/>
      <c r="F43" s="162"/>
      <c r="G43" s="163"/>
      <c r="H43" s="31">
        <f>SUM(H35:H42)</f>
        <v>0.3680000000000001</v>
      </c>
      <c r="I43" s="100">
        <f>I35+I36+I37+I38+I39+I40+I41+I42</f>
        <v>697.7574400000002</v>
      </c>
      <c r="J43" s="9"/>
    </row>
    <row r="44" spans="1:9" ht="15" customHeight="1">
      <c r="A44" s="164" t="s">
        <v>36</v>
      </c>
      <c r="B44" s="164"/>
      <c r="C44" s="164"/>
      <c r="D44" s="164"/>
      <c r="E44" s="164"/>
      <c r="F44" s="164"/>
      <c r="G44" s="164"/>
      <c r="H44" s="164"/>
      <c r="I44" s="164"/>
    </row>
    <row r="45" spans="1:9" ht="33.75" customHeight="1">
      <c r="A45" s="6" t="s">
        <v>37</v>
      </c>
      <c r="B45" s="142" t="s">
        <v>38</v>
      </c>
      <c r="C45" s="143"/>
      <c r="D45" s="143"/>
      <c r="E45" s="143"/>
      <c r="F45" s="143"/>
      <c r="G45" s="144"/>
      <c r="H45" s="6" t="s">
        <v>29</v>
      </c>
      <c r="I45" s="6" t="s">
        <v>30</v>
      </c>
    </row>
    <row r="46" spans="1:9" ht="15" customHeight="1">
      <c r="A46" s="93">
        <v>1</v>
      </c>
      <c r="B46" s="145" t="s">
        <v>39</v>
      </c>
      <c r="C46" s="146"/>
      <c r="D46" s="146"/>
      <c r="E46" s="146"/>
      <c r="F46" s="146"/>
      <c r="G46" s="147"/>
      <c r="H46" s="7">
        <v>0.1111</v>
      </c>
      <c r="I46" s="8">
        <f>$I$32*H46</f>
        <v>210.65448800000004</v>
      </c>
    </row>
    <row r="47" spans="1:9" ht="15" customHeight="1">
      <c r="A47" s="93">
        <v>2</v>
      </c>
      <c r="B47" s="145" t="s">
        <v>40</v>
      </c>
      <c r="C47" s="146"/>
      <c r="D47" s="146"/>
      <c r="E47" s="146"/>
      <c r="F47" s="146"/>
      <c r="G47" s="147"/>
      <c r="H47" s="7">
        <v>0.02047</v>
      </c>
      <c r="I47" s="8">
        <f aca="true" t="shared" si="2" ref="I47:I53">$I$32*H47</f>
        <v>38.812757600000005</v>
      </c>
    </row>
    <row r="48" spans="1:9" ht="15" customHeight="1">
      <c r="A48" s="93">
        <v>3</v>
      </c>
      <c r="B48" s="145" t="s">
        <v>41</v>
      </c>
      <c r="C48" s="146"/>
      <c r="D48" s="146"/>
      <c r="E48" s="146"/>
      <c r="F48" s="146"/>
      <c r="G48" s="147"/>
      <c r="H48" s="7">
        <v>0.012123</v>
      </c>
      <c r="I48" s="8">
        <f t="shared" si="2"/>
        <v>22.986177840000003</v>
      </c>
    </row>
    <row r="49" spans="1:9" ht="15" customHeight="1">
      <c r="A49" s="93">
        <v>4</v>
      </c>
      <c r="B49" s="145" t="s">
        <v>42</v>
      </c>
      <c r="C49" s="146"/>
      <c r="D49" s="146"/>
      <c r="E49" s="146"/>
      <c r="F49" s="146"/>
      <c r="G49" s="147"/>
      <c r="H49" s="7">
        <v>0.011436</v>
      </c>
      <c r="I49" s="8">
        <f t="shared" si="2"/>
        <v>21.683570880000005</v>
      </c>
    </row>
    <row r="50" spans="1:9" ht="15" customHeight="1">
      <c r="A50" s="93">
        <v>5</v>
      </c>
      <c r="B50" s="145" t="s">
        <v>43</v>
      </c>
      <c r="C50" s="146"/>
      <c r="D50" s="146"/>
      <c r="E50" s="146"/>
      <c r="F50" s="146"/>
      <c r="G50" s="147"/>
      <c r="H50" s="7">
        <v>0.000174</v>
      </c>
      <c r="I50" s="8">
        <f t="shared" si="2"/>
        <v>0.3299179200000001</v>
      </c>
    </row>
    <row r="51" spans="1:9" ht="15" customHeight="1">
      <c r="A51" s="93">
        <v>6</v>
      </c>
      <c r="B51" s="145" t="s">
        <v>44</v>
      </c>
      <c r="C51" s="146"/>
      <c r="D51" s="146"/>
      <c r="E51" s="146"/>
      <c r="F51" s="146"/>
      <c r="G51" s="147"/>
      <c r="H51" s="7">
        <v>0.000442</v>
      </c>
      <c r="I51" s="8">
        <f t="shared" si="2"/>
        <v>0.8380673600000001</v>
      </c>
    </row>
    <row r="52" spans="1:9" ht="15" customHeight="1">
      <c r="A52" s="93">
        <v>7</v>
      </c>
      <c r="B52" s="145" t="s">
        <v>45</v>
      </c>
      <c r="C52" s="146"/>
      <c r="D52" s="146"/>
      <c r="E52" s="146"/>
      <c r="F52" s="146"/>
      <c r="G52" s="147"/>
      <c r="H52" s="7">
        <v>0.000185</v>
      </c>
      <c r="I52" s="8">
        <f t="shared" si="2"/>
        <v>0.35077480000000005</v>
      </c>
    </row>
    <row r="53" spans="1:9" ht="15" customHeight="1">
      <c r="A53" s="93">
        <v>8</v>
      </c>
      <c r="B53" s="145" t="s">
        <v>46</v>
      </c>
      <c r="C53" s="146"/>
      <c r="D53" s="146"/>
      <c r="E53" s="146"/>
      <c r="F53" s="146"/>
      <c r="G53" s="147"/>
      <c r="H53" s="7">
        <v>0.09079</v>
      </c>
      <c r="I53" s="8">
        <f t="shared" si="2"/>
        <v>172.14510320000002</v>
      </c>
    </row>
    <row r="54" spans="1:10" s="32" customFormat="1" ht="15" customHeight="1">
      <c r="A54" s="161" t="s">
        <v>47</v>
      </c>
      <c r="B54" s="162"/>
      <c r="C54" s="162"/>
      <c r="D54" s="162"/>
      <c r="E54" s="162"/>
      <c r="F54" s="162"/>
      <c r="G54" s="163"/>
      <c r="H54" s="31">
        <f>SUM(H46:H53)</f>
        <v>0.24672</v>
      </c>
      <c r="I54" s="100">
        <f>I46+I47+I48+I49+I50+I51+I52+I53</f>
        <v>467.8008576000001</v>
      </c>
      <c r="J54" s="9"/>
    </row>
    <row r="55" spans="1:9" ht="11.25" customHeight="1">
      <c r="A55" s="33" t="s">
        <v>48</v>
      </c>
      <c r="B55" s="165" t="s">
        <v>49</v>
      </c>
      <c r="C55" s="165"/>
      <c r="D55" s="165"/>
      <c r="E55" s="165"/>
      <c r="F55" s="165"/>
      <c r="G55" s="165"/>
      <c r="H55" s="165"/>
      <c r="I55" s="165"/>
    </row>
    <row r="56" spans="1:9" ht="15" customHeight="1">
      <c r="A56" s="33" t="s">
        <v>50</v>
      </c>
      <c r="B56" s="166" t="s">
        <v>51</v>
      </c>
      <c r="C56" s="166"/>
      <c r="D56" s="166"/>
      <c r="E56" s="166"/>
      <c r="F56" s="166"/>
      <c r="G56" s="166"/>
      <c r="H56" s="166"/>
      <c r="I56" s="166"/>
    </row>
    <row r="57" spans="1:9" ht="33.75" customHeight="1">
      <c r="A57" s="6" t="s">
        <v>52</v>
      </c>
      <c r="B57" s="142" t="s">
        <v>53</v>
      </c>
      <c r="C57" s="143"/>
      <c r="D57" s="143"/>
      <c r="E57" s="143"/>
      <c r="F57" s="143"/>
      <c r="G57" s="144"/>
      <c r="H57" s="6" t="s">
        <v>29</v>
      </c>
      <c r="I57" s="6" t="s">
        <v>30</v>
      </c>
    </row>
    <row r="58" spans="1:9" ht="15" customHeight="1">
      <c r="A58" s="93">
        <v>1</v>
      </c>
      <c r="B58" s="145" t="s">
        <v>54</v>
      </c>
      <c r="C58" s="146"/>
      <c r="D58" s="146"/>
      <c r="E58" s="146"/>
      <c r="F58" s="146"/>
      <c r="G58" s="147"/>
      <c r="H58" s="7">
        <v>0.023627</v>
      </c>
      <c r="I58" s="8">
        <f>$I$32*H58</f>
        <v>44.798682160000006</v>
      </c>
    </row>
    <row r="59" spans="1:9" ht="15" customHeight="1">
      <c r="A59" s="93">
        <v>2</v>
      </c>
      <c r="B59" s="145" t="s">
        <v>55</v>
      </c>
      <c r="C59" s="146"/>
      <c r="D59" s="146"/>
      <c r="E59" s="146"/>
      <c r="F59" s="146"/>
      <c r="G59" s="147"/>
      <c r="H59" s="7">
        <v>0.001717</v>
      </c>
      <c r="I59" s="8">
        <f>$I$32*H59</f>
        <v>3.255569360000001</v>
      </c>
    </row>
    <row r="60" spans="1:9" ht="15" customHeight="1">
      <c r="A60" s="93">
        <v>3</v>
      </c>
      <c r="B60" s="145" t="s">
        <v>56</v>
      </c>
      <c r="C60" s="146"/>
      <c r="D60" s="146"/>
      <c r="E60" s="146"/>
      <c r="F60" s="146"/>
      <c r="G60" s="147"/>
      <c r="H60" s="7">
        <v>0.011813</v>
      </c>
      <c r="I60" s="8">
        <f>$I$32*H60</f>
        <v>22.398393040000006</v>
      </c>
    </row>
    <row r="61" spans="1:10" s="32" customFormat="1" ht="15" customHeight="1">
      <c r="A61" s="161" t="s">
        <v>57</v>
      </c>
      <c r="B61" s="162"/>
      <c r="C61" s="162"/>
      <c r="D61" s="162"/>
      <c r="E61" s="162"/>
      <c r="F61" s="162"/>
      <c r="G61" s="163"/>
      <c r="H61" s="31">
        <f>SUM(H58:H60)</f>
        <v>0.037156999999999996</v>
      </c>
      <c r="I61" s="100">
        <f>I58+I59+I60</f>
        <v>70.45264456000001</v>
      </c>
      <c r="J61" s="9"/>
    </row>
    <row r="62" ht="4.5" customHeight="1"/>
    <row r="63" spans="1:9" ht="33.75">
      <c r="A63" s="6" t="s">
        <v>58</v>
      </c>
      <c r="B63" s="142" t="s">
        <v>59</v>
      </c>
      <c r="C63" s="143"/>
      <c r="D63" s="143"/>
      <c r="E63" s="143"/>
      <c r="F63" s="143"/>
      <c r="G63" s="144"/>
      <c r="H63" s="6" t="s">
        <v>29</v>
      </c>
      <c r="I63" s="6" t="s">
        <v>30</v>
      </c>
    </row>
    <row r="64" spans="1:9" ht="15" customHeight="1">
      <c r="A64" s="93">
        <v>1</v>
      </c>
      <c r="B64" s="145" t="s">
        <v>60</v>
      </c>
      <c r="C64" s="146"/>
      <c r="D64" s="146"/>
      <c r="E64" s="146"/>
      <c r="F64" s="146"/>
      <c r="G64" s="147"/>
      <c r="H64" s="7">
        <f>(H43*H54)</f>
        <v>0.09079296000000002</v>
      </c>
      <c r="I64" s="8">
        <f>$I$32*H64</f>
        <v>172.15071559680007</v>
      </c>
    </row>
    <row r="65" spans="1:11" s="32" customFormat="1" ht="15" customHeight="1">
      <c r="A65" s="161" t="s">
        <v>61</v>
      </c>
      <c r="B65" s="162"/>
      <c r="C65" s="162"/>
      <c r="D65" s="162"/>
      <c r="E65" s="162"/>
      <c r="F65" s="162"/>
      <c r="G65" s="163"/>
      <c r="H65" s="31">
        <f>SUM(H64:H64)</f>
        <v>0.09079296000000002</v>
      </c>
      <c r="I65" s="100">
        <f>I64</f>
        <v>172.15071559680007</v>
      </c>
      <c r="J65" s="9"/>
      <c r="K65" s="34"/>
    </row>
    <row r="66" ht="4.5" customHeight="1">
      <c r="J66" s="10"/>
    </row>
    <row r="67" spans="1:10" s="32" customFormat="1" ht="11.25">
      <c r="A67" s="168" t="s">
        <v>62</v>
      </c>
      <c r="B67" s="168"/>
      <c r="C67" s="168"/>
      <c r="D67" s="168"/>
      <c r="E67" s="168"/>
      <c r="F67" s="168"/>
      <c r="G67" s="168"/>
      <c r="H67" s="35">
        <f>H43+H54+H61+H65</f>
        <v>0.7426699600000002</v>
      </c>
      <c r="I67" s="36">
        <f>I43+I54+I61+I65</f>
        <v>1408.1616577568002</v>
      </c>
      <c r="J67" s="9"/>
    </row>
    <row r="68" ht="4.5" customHeight="1"/>
    <row r="69" spans="1:9" ht="33.75">
      <c r="A69" s="6" t="s">
        <v>63</v>
      </c>
      <c r="B69" s="142" t="s">
        <v>64</v>
      </c>
      <c r="C69" s="143"/>
      <c r="D69" s="143"/>
      <c r="E69" s="143"/>
      <c r="F69" s="143"/>
      <c r="G69" s="144"/>
      <c r="H69" s="6" t="s">
        <v>29</v>
      </c>
      <c r="I69" s="6" t="s">
        <v>30</v>
      </c>
    </row>
    <row r="70" spans="1:9" ht="15" customHeight="1">
      <c r="A70" s="92">
        <v>1</v>
      </c>
      <c r="B70" s="145" t="s">
        <v>65</v>
      </c>
      <c r="C70" s="146"/>
      <c r="D70" s="146"/>
      <c r="E70" s="146"/>
      <c r="F70" s="146"/>
      <c r="G70" s="147"/>
      <c r="H70" s="7">
        <f>I70/$I$32</f>
        <v>0.09619847263828529</v>
      </c>
      <c r="I70" s="8">
        <f>I81</f>
        <v>182.4</v>
      </c>
    </row>
    <row r="71" spans="1:9" ht="15" customHeight="1">
      <c r="A71" s="92">
        <v>2</v>
      </c>
      <c r="B71" s="145" t="s">
        <v>66</v>
      </c>
      <c r="C71" s="146"/>
      <c r="D71" s="146"/>
      <c r="E71" s="146"/>
      <c r="F71" s="146"/>
      <c r="G71" s="147"/>
      <c r="H71" s="7">
        <f>I71/$I$32</f>
        <v>0.07208556600987298</v>
      </c>
      <c r="I71" s="8">
        <f>I77</f>
        <v>136.67999999999998</v>
      </c>
    </row>
    <row r="72" spans="1:9" ht="15" customHeight="1">
      <c r="A72" s="93">
        <v>3</v>
      </c>
      <c r="B72" s="145" t="s">
        <v>67</v>
      </c>
      <c r="C72" s="146"/>
      <c r="D72" s="146"/>
      <c r="E72" s="146"/>
      <c r="F72" s="146"/>
      <c r="G72" s="147"/>
      <c r="H72" s="7">
        <f>I72/$I$32</f>
        <v>0</v>
      </c>
      <c r="I72" s="8">
        <v>0</v>
      </c>
    </row>
    <row r="73" spans="1:10" ht="15" customHeight="1">
      <c r="A73" s="161" t="s">
        <v>68</v>
      </c>
      <c r="B73" s="162"/>
      <c r="C73" s="162"/>
      <c r="D73" s="162"/>
      <c r="E73" s="162"/>
      <c r="F73" s="162"/>
      <c r="G73" s="163"/>
      <c r="H73" s="31">
        <f>H70+H71+H72</f>
        <v>0.16828403864815827</v>
      </c>
      <c r="I73" s="100">
        <f>I70+I71+I72</f>
        <v>319.08</v>
      </c>
      <c r="J73" s="9"/>
    </row>
    <row r="74" spans="1:9" ht="4.5" customHeight="1">
      <c r="A74" s="2"/>
      <c r="B74" s="2"/>
      <c r="C74" s="2"/>
      <c r="D74" s="2"/>
      <c r="E74" s="2"/>
      <c r="F74" s="2"/>
      <c r="G74" s="2"/>
      <c r="H74" s="37"/>
      <c r="I74" s="38"/>
    </row>
    <row r="75" spans="1:9" ht="15" customHeight="1">
      <c r="A75" s="141" t="s">
        <v>69</v>
      </c>
      <c r="B75" s="141"/>
      <c r="C75" s="141"/>
      <c r="D75" s="141"/>
      <c r="E75" s="141"/>
      <c r="F75" s="141"/>
      <c r="G75" s="141"/>
      <c r="H75" s="141"/>
      <c r="I75" s="141"/>
    </row>
    <row r="76" spans="1:9" ht="24" customHeight="1">
      <c r="A76" s="138" t="s">
        <v>70</v>
      </c>
      <c r="B76" s="138"/>
      <c r="C76" s="93" t="s">
        <v>71</v>
      </c>
      <c r="D76" s="93" t="s">
        <v>72</v>
      </c>
      <c r="E76" s="93" t="s">
        <v>73</v>
      </c>
      <c r="F76" s="93" t="s">
        <v>74</v>
      </c>
      <c r="G76" s="93" t="s">
        <v>75</v>
      </c>
      <c r="H76" s="7" t="s">
        <v>76</v>
      </c>
      <c r="I76" s="8" t="s">
        <v>77</v>
      </c>
    </row>
    <row r="77" spans="1:9" ht="15" customHeight="1">
      <c r="A77" s="138">
        <f>I13</f>
        <v>4.05</v>
      </c>
      <c r="B77" s="138"/>
      <c r="C77" s="93">
        <f>I14</f>
        <v>22</v>
      </c>
      <c r="D77" s="93">
        <f>I15</f>
        <v>2</v>
      </c>
      <c r="E77" s="96">
        <f>A77*C77*D77</f>
        <v>178.2</v>
      </c>
      <c r="F77" s="8">
        <f>I25</f>
        <v>1384.0000000000002</v>
      </c>
      <c r="G77" s="11">
        <f>I16</f>
        <v>0.03</v>
      </c>
      <c r="H77" s="96">
        <f>F77*G77</f>
        <v>41.52</v>
      </c>
      <c r="I77" s="8">
        <f>E77-H77</f>
        <v>136.67999999999998</v>
      </c>
    </row>
    <row r="78" spans="1:9" ht="4.5" customHeight="1">
      <c r="A78" s="94"/>
      <c r="B78" s="94"/>
      <c r="C78" s="94"/>
      <c r="D78" s="94"/>
      <c r="E78" s="39"/>
      <c r="F78" s="39"/>
      <c r="G78" s="40"/>
      <c r="H78" s="39"/>
      <c r="I78" s="41"/>
    </row>
    <row r="79" spans="1:9" ht="15" customHeight="1">
      <c r="A79" s="141" t="s">
        <v>78</v>
      </c>
      <c r="B79" s="141"/>
      <c r="C79" s="141"/>
      <c r="D79" s="141"/>
      <c r="E79" s="141"/>
      <c r="F79" s="141"/>
      <c r="G79" s="141"/>
      <c r="H79" s="141"/>
      <c r="I79" s="141"/>
    </row>
    <row r="80" spans="1:9" ht="23.25" customHeight="1">
      <c r="A80" s="138" t="s">
        <v>79</v>
      </c>
      <c r="B80" s="138"/>
      <c r="C80" s="93" t="s">
        <v>80</v>
      </c>
      <c r="D80" s="93" t="s">
        <v>81</v>
      </c>
      <c r="E80" s="93" t="s">
        <v>73</v>
      </c>
      <c r="F80" s="93" t="s">
        <v>74</v>
      </c>
      <c r="G80" s="93" t="s">
        <v>75</v>
      </c>
      <c r="H80" s="7" t="str">
        <f>H76</f>
        <v>Valor desconto</v>
      </c>
      <c r="I80" s="8" t="s">
        <v>77</v>
      </c>
    </row>
    <row r="81" spans="1:9" ht="15" customHeight="1">
      <c r="A81" s="167">
        <f>I17</f>
        <v>228</v>
      </c>
      <c r="B81" s="167"/>
      <c r="C81" s="12">
        <f>I18</f>
        <v>1</v>
      </c>
      <c r="D81" s="93">
        <f>I19</f>
        <v>1</v>
      </c>
      <c r="E81" s="96">
        <f>A81*C81*D81</f>
        <v>228</v>
      </c>
      <c r="F81" s="96">
        <f>E81</f>
        <v>228</v>
      </c>
      <c r="G81" s="99">
        <v>0.2</v>
      </c>
      <c r="H81" s="96">
        <f>F81*G81</f>
        <v>45.6</v>
      </c>
      <c r="I81" s="8">
        <f>E81-H81</f>
        <v>182.4</v>
      </c>
    </row>
    <row r="82" ht="4.5" customHeight="1"/>
    <row r="83" spans="1:12" ht="11.25">
      <c r="A83" s="177" t="s">
        <v>82</v>
      </c>
      <c r="B83" s="177"/>
      <c r="C83" s="177"/>
      <c r="D83" s="177"/>
      <c r="E83" s="177"/>
      <c r="F83" s="177"/>
      <c r="G83" s="177"/>
      <c r="H83" s="42">
        <f>H32+H67+H73</f>
        <v>1.6408810059474286</v>
      </c>
      <c r="I83" s="43">
        <f>I32+I67+I73</f>
        <v>3623.3216577568005</v>
      </c>
      <c r="J83" s="9"/>
      <c r="L83" s="9"/>
    </row>
    <row r="84" spans="1:12" s="14" customFormat="1" ht="4.5" customHeight="1">
      <c r="A84" s="44"/>
      <c r="B84" s="44"/>
      <c r="C84" s="44"/>
      <c r="D84" s="44"/>
      <c r="E84" s="44"/>
      <c r="F84" s="44"/>
      <c r="G84" s="44"/>
      <c r="H84" s="45"/>
      <c r="I84" s="46"/>
      <c r="J84" s="13"/>
      <c r="L84" s="13"/>
    </row>
    <row r="85" spans="1:9" ht="11.25">
      <c r="A85" s="140" t="s">
        <v>83</v>
      </c>
      <c r="B85" s="140"/>
      <c r="C85" s="140"/>
      <c r="D85" s="140"/>
      <c r="E85" s="140"/>
      <c r="F85" s="140"/>
      <c r="G85" s="140"/>
      <c r="H85" s="140"/>
      <c r="I85" s="140"/>
    </row>
    <row r="86" spans="1:9" ht="33.75">
      <c r="A86" s="6" t="s">
        <v>27</v>
      </c>
      <c r="B86" s="178" t="s">
        <v>84</v>
      </c>
      <c r="C86" s="179"/>
      <c r="D86" s="179"/>
      <c r="E86" s="179"/>
      <c r="F86" s="179"/>
      <c r="G86" s="180"/>
      <c r="H86" s="6" t="s">
        <v>29</v>
      </c>
      <c r="I86" s="6" t="s">
        <v>30</v>
      </c>
    </row>
    <row r="87" spans="1:9" ht="15" customHeight="1">
      <c r="A87" s="93">
        <v>1</v>
      </c>
      <c r="B87" s="145" t="s">
        <v>85</v>
      </c>
      <c r="C87" s="146"/>
      <c r="D87" s="146"/>
      <c r="E87" s="146"/>
      <c r="F87" s="146"/>
      <c r="G87" s="147"/>
      <c r="H87" s="7">
        <f aca="true" t="shared" si="3" ref="H87:H92">I87/$I$98</f>
        <v>0</v>
      </c>
      <c r="I87" s="8">
        <v>0</v>
      </c>
    </row>
    <row r="88" spans="1:9" ht="15" customHeight="1">
      <c r="A88" s="93">
        <v>2</v>
      </c>
      <c r="B88" s="181" t="s">
        <v>165</v>
      </c>
      <c r="C88" s="182"/>
      <c r="D88" s="182"/>
      <c r="E88" s="182"/>
      <c r="F88" s="182"/>
      <c r="G88" s="183"/>
      <c r="H88" s="7">
        <f t="shared" si="3"/>
        <v>0</v>
      </c>
      <c r="I88" s="8">
        <v>0</v>
      </c>
    </row>
    <row r="89" spans="1:9" ht="15" customHeight="1">
      <c r="A89" s="93">
        <v>3</v>
      </c>
      <c r="B89" s="145" t="s">
        <v>86</v>
      </c>
      <c r="C89" s="146"/>
      <c r="D89" s="146"/>
      <c r="E89" s="146"/>
      <c r="F89" s="146"/>
      <c r="G89" s="147"/>
      <c r="H89" s="7">
        <f t="shared" si="3"/>
        <v>0</v>
      </c>
      <c r="I89" s="8">
        <v>0</v>
      </c>
    </row>
    <row r="90" spans="1:9" ht="15" customHeight="1">
      <c r="A90" s="93">
        <v>4</v>
      </c>
      <c r="B90" s="169" t="s">
        <v>166</v>
      </c>
      <c r="C90" s="170"/>
      <c r="D90" s="170"/>
      <c r="E90" s="170"/>
      <c r="F90" s="170"/>
      <c r="G90" s="171"/>
      <c r="H90" s="7">
        <f t="shared" si="3"/>
        <v>0</v>
      </c>
      <c r="I90" s="8">
        <f>IF(F96=20%,G96,0)</f>
        <v>0</v>
      </c>
    </row>
    <row r="91" spans="1:9" ht="15" customHeight="1">
      <c r="A91" s="93">
        <v>5</v>
      </c>
      <c r="B91" s="145" t="s">
        <v>87</v>
      </c>
      <c r="C91" s="146"/>
      <c r="D91" s="146"/>
      <c r="E91" s="146"/>
      <c r="F91" s="146"/>
      <c r="G91" s="147"/>
      <c r="H91" s="7">
        <f t="shared" si="3"/>
        <v>0</v>
      </c>
      <c r="I91" s="8">
        <v>0</v>
      </c>
    </row>
    <row r="92" spans="1:9" ht="15" customHeight="1">
      <c r="A92" s="93">
        <v>6</v>
      </c>
      <c r="B92" s="145" t="s">
        <v>88</v>
      </c>
      <c r="C92" s="146"/>
      <c r="D92" s="146"/>
      <c r="E92" s="146"/>
      <c r="F92" s="146"/>
      <c r="G92" s="147"/>
      <c r="H92" s="7">
        <f t="shared" si="3"/>
        <v>0</v>
      </c>
      <c r="I92" s="8">
        <v>0</v>
      </c>
    </row>
    <row r="93" spans="1:10" ht="15" customHeight="1">
      <c r="A93" s="172" t="s">
        <v>89</v>
      </c>
      <c r="B93" s="173"/>
      <c r="C93" s="173"/>
      <c r="D93" s="173"/>
      <c r="E93" s="173"/>
      <c r="F93" s="173"/>
      <c r="G93" s="174"/>
      <c r="H93" s="62">
        <f>H87+H88+H89+H90+H91+H92</f>
        <v>0</v>
      </c>
      <c r="I93" s="63">
        <f>I87+I88+I89+I90+I91+I92</f>
        <v>0</v>
      </c>
      <c r="J93" s="9"/>
    </row>
    <row r="94" spans="1:9" ht="30" customHeight="1">
      <c r="A94" s="64"/>
      <c r="B94" s="175" t="s">
        <v>168</v>
      </c>
      <c r="C94" s="175"/>
      <c r="D94" s="175"/>
      <c r="E94" s="175"/>
      <c r="F94" s="175"/>
      <c r="G94" s="175"/>
      <c r="H94" s="175"/>
      <c r="I94" s="175"/>
    </row>
    <row r="95" spans="1:9" ht="3" customHeight="1">
      <c r="A95" s="64"/>
      <c r="B95" s="176"/>
      <c r="C95" s="176"/>
      <c r="D95" s="176"/>
      <c r="E95" s="176"/>
      <c r="F95" s="176"/>
      <c r="G95" s="176"/>
      <c r="H95" s="176"/>
      <c r="I95" s="176"/>
    </row>
    <row r="96" spans="1:9" ht="46.5" customHeight="1">
      <c r="A96" s="185" t="s">
        <v>167</v>
      </c>
      <c r="B96" s="186"/>
      <c r="C96" s="186"/>
      <c r="D96" s="186"/>
      <c r="E96" s="187"/>
      <c r="F96" s="15">
        <v>0.1</v>
      </c>
      <c r="G96" s="16">
        <f>I98*F96</f>
        <v>348.66416577568015</v>
      </c>
      <c r="H96" s="30" t="s">
        <v>90</v>
      </c>
      <c r="I96" s="98">
        <f>I71</f>
        <v>136.67999999999998</v>
      </c>
    </row>
    <row r="97" spans="1:9" ht="33.75">
      <c r="A97" s="188" t="s">
        <v>91</v>
      </c>
      <c r="B97" s="188"/>
      <c r="C97" s="97" t="s">
        <v>92</v>
      </c>
      <c r="D97" s="97" t="s">
        <v>93</v>
      </c>
      <c r="E97" s="97" t="s">
        <v>94</v>
      </c>
      <c r="F97" s="97" t="s">
        <v>95</v>
      </c>
      <c r="G97" s="97" t="s">
        <v>176</v>
      </c>
      <c r="H97" s="30" t="s">
        <v>97</v>
      </c>
      <c r="I97" s="50" t="s">
        <v>98</v>
      </c>
    </row>
    <row r="98" spans="1:10" ht="16.5" customHeight="1">
      <c r="A98" s="189">
        <f>I32</f>
        <v>1896.0800000000004</v>
      </c>
      <c r="B98" s="189"/>
      <c r="C98" s="98">
        <f>I43</f>
        <v>697.7574400000002</v>
      </c>
      <c r="D98" s="98">
        <f>I54</f>
        <v>467.8008576000001</v>
      </c>
      <c r="E98" s="98">
        <f>I61</f>
        <v>70.45264456000001</v>
      </c>
      <c r="F98" s="98">
        <f>I65</f>
        <v>172.15071559680007</v>
      </c>
      <c r="G98" s="98">
        <f>I73</f>
        <v>319.08</v>
      </c>
      <c r="H98" s="98">
        <f>A98+C98+D98+E98+F98+G98</f>
        <v>3623.321657756801</v>
      </c>
      <c r="I98" s="98">
        <f>H98-I96</f>
        <v>3486.641657756801</v>
      </c>
      <c r="J98" s="9"/>
    </row>
    <row r="99" spans="1:9" ht="4.5" customHeight="1">
      <c r="A99" s="33"/>
      <c r="B99" s="166"/>
      <c r="C99" s="166"/>
      <c r="D99" s="166"/>
      <c r="E99" s="166"/>
      <c r="F99" s="166"/>
      <c r="G99" s="166"/>
      <c r="H99" s="166"/>
      <c r="I99" s="166"/>
    </row>
    <row r="100" spans="1:9" ht="33.75">
      <c r="A100" s="6" t="s">
        <v>33</v>
      </c>
      <c r="B100" s="142" t="s">
        <v>99</v>
      </c>
      <c r="C100" s="143"/>
      <c r="D100" s="143"/>
      <c r="E100" s="143"/>
      <c r="F100" s="143"/>
      <c r="G100" s="144"/>
      <c r="H100" s="6" t="s">
        <v>29</v>
      </c>
      <c r="I100" s="6" t="s">
        <v>30</v>
      </c>
    </row>
    <row r="101" spans="1:9" ht="15" customHeight="1">
      <c r="A101" s="93">
        <v>1</v>
      </c>
      <c r="B101" s="145" t="s">
        <v>100</v>
      </c>
      <c r="C101" s="146"/>
      <c r="D101" s="146"/>
      <c r="E101" s="146"/>
      <c r="F101" s="146"/>
      <c r="G101" s="147"/>
      <c r="H101" s="7">
        <f>I101/$I$98</f>
        <v>0</v>
      </c>
      <c r="I101" s="8">
        <v>0</v>
      </c>
    </row>
    <row r="102" spans="1:9" ht="15" customHeight="1">
      <c r="A102" s="93">
        <v>2</v>
      </c>
      <c r="B102" s="145" t="s">
        <v>101</v>
      </c>
      <c r="C102" s="146"/>
      <c r="D102" s="146"/>
      <c r="E102" s="146"/>
      <c r="F102" s="146"/>
      <c r="G102" s="147"/>
      <c r="H102" s="7">
        <f>I102/$I$98</f>
        <v>0</v>
      </c>
      <c r="I102" s="8">
        <v>0</v>
      </c>
    </row>
    <row r="103" spans="1:9" ht="15" customHeight="1">
      <c r="A103" s="161" t="s">
        <v>102</v>
      </c>
      <c r="B103" s="162"/>
      <c r="C103" s="162"/>
      <c r="D103" s="162"/>
      <c r="E103" s="162"/>
      <c r="F103" s="162"/>
      <c r="G103" s="163"/>
      <c r="H103" s="31">
        <f>H101+H102</f>
        <v>0</v>
      </c>
      <c r="I103" s="100">
        <f>I101+I102</f>
        <v>0</v>
      </c>
    </row>
    <row r="104" ht="4.5" customHeight="1"/>
    <row r="105" spans="1:9" ht="33.75">
      <c r="A105" s="6" t="s">
        <v>37</v>
      </c>
      <c r="B105" s="142" t="s">
        <v>103</v>
      </c>
      <c r="C105" s="143"/>
      <c r="D105" s="143"/>
      <c r="E105" s="143"/>
      <c r="F105" s="143"/>
      <c r="G105" s="144"/>
      <c r="H105" s="6" t="s">
        <v>29</v>
      </c>
      <c r="I105" s="6" t="s">
        <v>30</v>
      </c>
    </row>
    <row r="106" spans="1:9" ht="15" customHeight="1">
      <c r="A106" s="93">
        <v>1</v>
      </c>
      <c r="B106" s="145" t="s">
        <v>103</v>
      </c>
      <c r="C106" s="146"/>
      <c r="D106" s="146"/>
      <c r="E106" s="146"/>
      <c r="F106" s="146"/>
      <c r="G106" s="147"/>
      <c r="H106" s="7">
        <f>I106/I98</f>
        <v>0</v>
      </c>
      <c r="I106" s="8">
        <v>0</v>
      </c>
    </row>
    <row r="107" spans="1:11" ht="15" customHeight="1">
      <c r="A107" s="161" t="s">
        <v>102</v>
      </c>
      <c r="B107" s="162"/>
      <c r="C107" s="162"/>
      <c r="D107" s="162"/>
      <c r="E107" s="162"/>
      <c r="F107" s="162"/>
      <c r="G107" s="163"/>
      <c r="H107" s="31">
        <f>H106</f>
        <v>0</v>
      </c>
      <c r="I107" s="100">
        <f>I106</f>
        <v>0</v>
      </c>
      <c r="J107" s="9"/>
      <c r="K107" s="9"/>
    </row>
    <row r="108" spans="1:9" ht="4.5" customHeight="1">
      <c r="A108" s="2"/>
      <c r="B108" s="2"/>
      <c r="C108" s="2"/>
      <c r="D108" s="2"/>
      <c r="E108" s="2"/>
      <c r="F108" s="2"/>
      <c r="G108" s="2"/>
      <c r="H108" s="37"/>
      <c r="I108" s="38"/>
    </row>
    <row r="109" spans="1:12" ht="39" customHeight="1">
      <c r="A109" s="184" t="s">
        <v>104</v>
      </c>
      <c r="B109" s="184"/>
      <c r="C109" s="184"/>
      <c r="D109" s="184"/>
      <c r="E109" s="184"/>
      <c r="F109" s="15">
        <v>0.18</v>
      </c>
      <c r="G109" s="16">
        <f>I111*F109</f>
        <v>627.5954983962242</v>
      </c>
      <c r="H109" s="30" t="s">
        <v>90</v>
      </c>
      <c r="I109" s="48">
        <f>I71</f>
        <v>136.67999999999998</v>
      </c>
      <c r="L109" s="1"/>
    </row>
    <row r="110" spans="1:12" ht="33.75">
      <c r="A110" s="188" t="s">
        <v>91</v>
      </c>
      <c r="B110" s="188"/>
      <c r="C110" s="97" t="s">
        <v>92</v>
      </c>
      <c r="D110" s="97" t="s">
        <v>93</v>
      </c>
      <c r="E110" s="97" t="s">
        <v>94</v>
      </c>
      <c r="F110" s="97" t="s">
        <v>95</v>
      </c>
      <c r="G110" s="97" t="s">
        <v>176</v>
      </c>
      <c r="H110" s="30" t="s">
        <v>97</v>
      </c>
      <c r="I110" s="50" t="s">
        <v>98</v>
      </c>
      <c r="L110" s="1"/>
    </row>
    <row r="111" spans="1:12" ht="16.5" customHeight="1">
      <c r="A111" s="189">
        <f>I32</f>
        <v>1896.0800000000004</v>
      </c>
      <c r="B111" s="189"/>
      <c r="C111" s="98">
        <f>I43</f>
        <v>697.7574400000002</v>
      </c>
      <c r="D111" s="98">
        <f>I54</f>
        <v>467.8008576000001</v>
      </c>
      <c r="E111" s="98">
        <f>I61</f>
        <v>70.45264456000001</v>
      </c>
      <c r="F111" s="98">
        <f>I65</f>
        <v>172.15071559680007</v>
      </c>
      <c r="G111" s="98">
        <f>I73</f>
        <v>319.08</v>
      </c>
      <c r="H111" s="98">
        <f>A111+C111+D111+E111+F111+G111</f>
        <v>3623.321657756801</v>
      </c>
      <c r="I111" s="98">
        <f>H111-I109</f>
        <v>3486.641657756801</v>
      </c>
      <c r="J111" s="9"/>
      <c r="L111" s="1"/>
    </row>
    <row r="112" ht="4.5" customHeight="1"/>
    <row r="113" spans="1:9" ht="11.25">
      <c r="A113" s="177" t="s">
        <v>105</v>
      </c>
      <c r="B113" s="177"/>
      <c r="C113" s="177"/>
      <c r="D113" s="177"/>
      <c r="E113" s="177"/>
      <c r="F113" s="177"/>
      <c r="G113" s="177"/>
      <c r="H113" s="42">
        <f>H93+H103+H107</f>
        <v>0</v>
      </c>
      <c r="I113" s="43">
        <f>I93+I103+I107</f>
        <v>0</v>
      </c>
    </row>
    <row r="114" ht="4.5" customHeight="1"/>
    <row r="115" spans="1:9" ht="11.25">
      <c r="A115" s="140" t="s">
        <v>106</v>
      </c>
      <c r="B115" s="140"/>
      <c r="C115" s="140"/>
      <c r="D115" s="140"/>
      <c r="E115" s="140"/>
      <c r="F115" s="140"/>
      <c r="G115" s="140"/>
      <c r="H115" s="140"/>
      <c r="I115" s="140"/>
    </row>
    <row r="116" spans="1:9" ht="33.75">
      <c r="A116" s="6" t="s">
        <v>27</v>
      </c>
      <c r="B116" s="142" t="s">
        <v>159</v>
      </c>
      <c r="C116" s="143"/>
      <c r="D116" s="143"/>
      <c r="E116" s="143"/>
      <c r="F116" s="143"/>
      <c r="G116" s="144"/>
      <c r="H116" s="6" t="s">
        <v>29</v>
      </c>
      <c r="I116" s="6" t="s">
        <v>30</v>
      </c>
    </row>
    <row r="117" spans="1:9" ht="15" customHeight="1">
      <c r="A117" s="93">
        <v>1</v>
      </c>
      <c r="B117" s="145" t="s">
        <v>107</v>
      </c>
      <c r="C117" s="146"/>
      <c r="D117" s="146"/>
      <c r="E117" s="146"/>
      <c r="F117" s="146"/>
      <c r="G117" s="147"/>
      <c r="H117" s="7">
        <f>I117/$I$83</f>
        <v>0.019241982507288632</v>
      </c>
      <c r="I117" s="8">
        <f>($D$127/$E$128)*G127</f>
        <v>69.7198919568364</v>
      </c>
    </row>
    <row r="118" spans="1:9" ht="15" customHeight="1">
      <c r="A118" s="93">
        <v>2</v>
      </c>
      <c r="B118" s="145" t="s">
        <v>108</v>
      </c>
      <c r="C118" s="146"/>
      <c r="D118" s="146"/>
      <c r="E118" s="146"/>
      <c r="F118" s="146"/>
      <c r="G118" s="147"/>
      <c r="H118" s="7">
        <f>I118/$I$83</f>
        <v>0.08862973760932945</v>
      </c>
      <c r="I118" s="8">
        <f>($D$127/$E$128)*G128</f>
        <v>321.13404780118583</v>
      </c>
    </row>
    <row r="119" spans="1:9" ht="15" customHeight="1">
      <c r="A119" s="93">
        <v>3</v>
      </c>
      <c r="B119" s="145" t="s">
        <v>14</v>
      </c>
      <c r="C119" s="146"/>
      <c r="D119" s="146"/>
      <c r="E119" s="146"/>
      <c r="F119" s="146"/>
      <c r="G119" s="147"/>
      <c r="H119" s="7">
        <f>I119/$I$83</f>
        <v>0.05830903790087464</v>
      </c>
      <c r="I119" s="8">
        <f>($D$127/$E$128)*G129</f>
        <v>211.27239986920122</v>
      </c>
    </row>
    <row r="120" spans="1:9" ht="15" customHeight="1">
      <c r="A120" s="93">
        <v>4</v>
      </c>
      <c r="B120" s="145" t="s">
        <v>109</v>
      </c>
      <c r="C120" s="146"/>
      <c r="D120" s="146"/>
      <c r="E120" s="146"/>
      <c r="F120" s="146"/>
      <c r="G120" s="147"/>
      <c r="H120" s="7">
        <f>I120/$I$83</f>
        <v>0</v>
      </c>
      <c r="I120" s="8">
        <v>0</v>
      </c>
    </row>
    <row r="121" spans="1:9" ht="15" customHeight="1">
      <c r="A121" s="93">
        <v>5</v>
      </c>
      <c r="B121" s="145" t="s">
        <v>88</v>
      </c>
      <c r="C121" s="146"/>
      <c r="D121" s="146"/>
      <c r="E121" s="146"/>
      <c r="F121" s="146"/>
      <c r="G121" s="147"/>
      <c r="H121" s="7">
        <f>I121/$I$83</f>
        <v>0</v>
      </c>
      <c r="I121" s="8">
        <v>0</v>
      </c>
    </row>
    <row r="122" spans="1:9" ht="15" customHeight="1">
      <c r="A122" s="161" t="s">
        <v>110</v>
      </c>
      <c r="B122" s="162"/>
      <c r="C122" s="162"/>
      <c r="D122" s="162"/>
      <c r="E122" s="162"/>
      <c r="F122" s="162"/>
      <c r="G122" s="163"/>
      <c r="H122" s="31">
        <f>H117+H118+H119+H120+H121</f>
        <v>0.1661807580174927</v>
      </c>
      <c r="I122" s="100">
        <f>I117+I118+I119+I120+I121</f>
        <v>602.1263396272235</v>
      </c>
    </row>
    <row r="123" spans="1:9" ht="11.25" customHeight="1">
      <c r="A123" s="33" t="s">
        <v>111</v>
      </c>
      <c r="B123" s="165" t="s">
        <v>112</v>
      </c>
      <c r="C123" s="165"/>
      <c r="D123" s="165"/>
      <c r="E123" s="165"/>
      <c r="F123" s="165"/>
      <c r="G123" s="165"/>
      <c r="H123" s="165"/>
      <c r="I123" s="165"/>
    </row>
    <row r="124" spans="1:9" ht="27.75" customHeight="1">
      <c r="A124" s="33" t="s">
        <v>113</v>
      </c>
      <c r="B124" s="193" t="s">
        <v>114</v>
      </c>
      <c r="C124" s="193"/>
      <c r="D124" s="193"/>
      <c r="E124" s="193"/>
      <c r="F124" s="193"/>
      <c r="G124" s="193"/>
      <c r="H124" s="193"/>
      <c r="I124" s="193"/>
    </row>
    <row r="125" spans="1:9" ht="13.5" customHeight="1">
      <c r="A125" s="194" t="s">
        <v>115</v>
      </c>
      <c r="B125" s="194"/>
      <c r="C125" s="194"/>
      <c r="D125" s="194"/>
      <c r="E125" s="194"/>
      <c r="F125" s="194"/>
      <c r="G125" s="194"/>
      <c r="H125" s="194"/>
      <c r="I125" s="194"/>
    </row>
    <row r="126" spans="1:9" ht="13.5" customHeight="1">
      <c r="A126" s="195" t="s">
        <v>116</v>
      </c>
      <c r="B126" s="195"/>
      <c r="C126" s="93" t="s">
        <v>117</v>
      </c>
      <c r="D126" s="138" t="s">
        <v>118</v>
      </c>
      <c r="E126" s="139"/>
      <c r="F126" s="93" t="s">
        <v>119</v>
      </c>
      <c r="G126" s="93" t="s">
        <v>120</v>
      </c>
      <c r="H126" s="138" t="s">
        <v>121</v>
      </c>
      <c r="I126" s="138"/>
    </row>
    <row r="127" spans="1:10" ht="13.5" customHeight="1">
      <c r="A127" s="196">
        <f>I83</f>
        <v>3623.3216577568005</v>
      </c>
      <c r="B127" s="197"/>
      <c r="C127" s="8">
        <f>I113</f>
        <v>0</v>
      </c>
      <c r="D127" s="198">
        <f>A127+C127</f>
        <v>3623.3216577568005</v>
      </c>
      <c r="E127" s="199"/>
      <c r="F127" s="93" t="s">
        <v>107</v>
      </c>
      <c r="G127" s="99">
        <v>0.0165</v>
      </c>
      <c r="H127" s="191">
        <v>0.0065</v>
      </c>
      <c r="I127" s="191"/>
      <c r="J127" s="9"/>
    </row>
    <row r="128" spans="1:9" ht="13.5" customHeight="1">
      <c r="A128" s="190" t="s">
        <v>122</v>
      </c>
      <c r="B128" s="190"/>
      <c r="C128" s="93">
        <v>1</v>
      </c>
      <c r="D128" s="17">
        <f>G131/1</f>
        <v>0.14250000000000002</v>
      </c>
      <c r="E128" s="56">
        <f>C128-D128</f>
        <v>0.8574999999999999</v>
      </c>
      <c r="F128" s="93" t="s">
        <v>108</v>
      </c>
      <c r="G128" s="99">
        <v>0.076</v>
      </c>
      <c r="H128" s="191">
        <v>0.03</v>
      </c>
      <c r="I128" s="191"/>
    </row>
    <row r="129" spans="1:9" ht="23.25" customHeight="1">
      <c r="A129" s="190" t="s">
        <v>123</v>
      </c>
      <c r="B129" s="190"/>
      <c r="C129" s="93">
        <v>1</v>
      </c>
      <c r="D129" s="17">
        <f>H131</f>
        <v>0.0865</v>
      </c>
      <c r="E129" s="52">
        <f>C129-D129</f>
        <v>0.9135</v>
      </c>
      <c r="F129" s="93" t="s">
        <v>14</v>
      </c>
      <c r="G129" s="99">
        <f>I11</f>
        <v>0.05</v>
      </c>
      <c r="H129" s="191">
        <f>I11</f>
        <v>0.05</v>
      </c>
      <c r="I129" s="191"/>
    </row>
    <row r="130" spans="1:9" ht="13.5" customHeight="1">
      <c r="A130" s="192" t="s">
        <v>160</v>
      </c>
      <c r="B130" s="192"/>
      <c r="C130" s="18">
        <v>1</v>
      </c>
      <c r="D130" s="18">
        <v>0.0654</v>
      </c>
      <c r="E130" s="51">
        <f>C130-D130</f>
        <v>0.9346</v>
      </c>
      <c r="F130" s="93" t="s">
        <v>124</v>
      </c>
      <c r="G130" s="99">
        <v>0</v>
      </c>
      <c r="H130" s="191">
        <v>0</v>
      </c>
      <c r="I130" s="191"/>
    </row>
    <row r="131" spans="1:9" ht="27.75" customHeight="1">
      <c r="A131" s="57" t="s">
        <v>125</v>
      </c>
      <c r="B131" s="203" t="s">
        <v>126</v>
      </c>
      <c r="C131" s="203"/>
      <c r="D131" s="203"/>
      <c r="E131" s="203"/>
      <c r="F131" s="92" t="s">
        <v>127</v>
      </c>
      <c r="G131" s="101">
        <f>SUM(G127:G130)</f>
        <v>0.14250000000000002</v>
      </c>
      <c r="H131" s="204">
        <f>SUM(H127:I130)</f>
        <v>0.0865</v>
      </c>
      <c r="I131" s="204"/>
    </row>
    <row r="132" spans="1:9" ht="4.5" customHeight="1">
      <c r="A132" s="53"/>
      <c r="B132" s="159"/>
      <c r="C132" s="159"/>
      <c r="D132" s="159"/>
      <c r="E132" s="159"/>
      <c r="F132" s="159"/>
      <c r="G132" s="159"/>
      <c r="H132" s="159"/>
      <c r="I132" s="159"/>
    </row>
    <row r="133" spans="1:9" ht="11.25">
      <c r="A133" s="177" t="s">
        <v>128</v>
      </c>
      <c r="B133" s="177"/>
      <c r="C133" s="177"/>
      <c r="D133" s="177"/>
      <c r="E133" s="177"/>
      <c r="F133" s="177"/>
      <c r="G133" s="177"/>
      <c r="H133" s="42">
        <f>H122</f>
        <v>0.1661807580174927</v>
      </c>
      <c r="I133" s="43">
        <f>I122</f>
        <v>602.1263396272235</v>
      </c>
    </row>
    <row r="134" ht="4.5" customHeight="1"/>
    <row r="135" spans="1:9" ht="11.25">
      <c r="A135" s="205" t="s">
        <v>129</v>
      </c>
      <c r="B135" s="205"/>
      <c r="C135" s="205"/>
      <c r="D135" s="205"/>
      <c r="E135" s="205"/>
      <c r="F135" s="205"/>
      <c r="G135" s="205"/>
      <c r="H135" s="205"/>
      <c r="I135" s="205"/>
    </row>
    <row r="136" spans="1:9" ht="11.25">
      <c r="A136" s="140" t="s">
        <v>26</v>
      </c>
      <c r="B136" s="140"/>
      <c r="C136" s="140"/>
      <c r="D136" s="140"/>
      <c r="E136" s="140"/>
      <c r="F136" s="140"/>
      <c r="G136" s="140"/>
      <c r="H136" s="140"/>
      <c r="I136" s="140"/>
    </row>
    <row r="137" spans="1:9" ht="15" customHeight="1">
      <c r="A137" s="93">
        <v>1</v>
      </c>
      <c r="B137" s="145" t="s">
        <v>169</v>
      </c>
      <c r="C137" s="146"/>
      <c r="D137" s="146"/>
      <c r="E137" s="146"/>
      <c r="F137" s="146"/>
      <c r="G137" s="147"/>
      <c r="H137" s="7">
        <f>I137/$G$154</f>
        <v>0.44872875046003735</v>
      </c>
      <c r="I137" s="100">
        <f>I32</f>
        <v>1896.0800000000004</v>
      </c>
    </row>
    <row r="138" spans="1:9" ht="15" customHeight="1">
      <c r="A138" s="93">
        <v>2</v>
      </c>
      <c r="B138" s="145" t="s">
        <v>130</v>
      </c>
      <c r="C138" s="146"/>
      <c r="D138" s="146"/>
      <c r="E138" s="146"/>
      <c r="F138" s="146"/>
      <c r="G138" s="147"/>
      <c r="H138" s="7">
        <f>I138/$G$154</f>
        <v>0.33325736315500587</v>
      </c>
      <c r="I138" s="100">
        <f>I43+I54+I61+I65</f>
        <v>1408.1616577568002</v>
      </c>
    </row>
    <row r="139" spans="1:9" ht="15" customHeight="1">
      <c r="A139" s="93">
        <v>3</v>
      </c>
      <c r="B139" s="157" t="s">
        <v>170</v>
      </c>
      <c r="C139" s="157"/>
      <c r="D139" s="157"/>
      <c r="E139" s="157"/>
      <c r="F139" s="157"/>
      <c r="G139" s="157"/>
      <c r="H139" s="7">
        <f>I139/$G$154</f>
        <v>0.0755138863849567</v>
      </c>
      <c r="I139" s="100">
        <f>I73</f>
        <v>319.08</v>
      </c>
    </row>
    <row r="140" spans="1:10" s="32" customFormat="1" ht="15" customHeight="1">
      <c r="A140" s="200" t="s">
        <v>131</v>
      </c>
      <c r="B140" s="201"/>
      <c r="C140" s="201"/>
      <c r="D140" s="201"/>
      <c r="E140" s="201"/>
      <c r="F140" s="201"/>
      <c r="G140" s="202"/>
      <c r="H140" s="42">
        <f>H137+H138+H139</f>
        <v>0.8574999999999999</v>
      </c>
      <c r="I140" s="43">
        <f>I137+I138+I139</f>
        <v>3623.3216577568005</v>
      </c>
      <c r="J140" s="54"/>
    </row>
    <row r="141" ht="4.5" customHeight="1"/>
    <row r="142" spans="1:9" ht="11.25">
      <c r="A142" s="140" t="s">
        <v>83</v>
      </c>
      <c r="B142" s="140"/>
      <c r="C142" s="140"/>
      <c r="D142" s="140"/>
      <c r="E142" s="140"/>
      <c r="F142" s="140"/>
      <c r="G142" s="140"/>
      <c r="H142" s="140"/>
      <c r="I142" s="140"/>
    </row>
    <row r="143" spans="1:9" ht="15" customHeight="1">
      <c r="A143" s="93">
        <v>1</v>
      </c>
      <c r="B143" s="145" t="s">
        <v>171</v>
      </c>
      <c r="C143" s="146"/>
      <c r="D143" s="146"/>
      <c r="E143" s="146"/>
      <c r="F143" s="146"/>
      <c r="G143" s="147"/>
      <c r="H143" s="7">
        <f>I143/$G$154</f>
        <v>0</v>
      </c>
      <c r="I143" s="8">
        <f>I93</f>
        <v>0</v>
      </c>
    </row>
    <row r="144" spans="1:9" ht="15" customHeight="1">
      <c r="A144" s="93">
        <v>2</v>
      </c>
      <c r="B144" s="145" t="s">
        <v>172</v>
      </c>
      <c r="C144" s="146"/>
      <c r="D144" s="146"/>
      <c r="E144" s="146"/>
      <c r="F144" s="146"/>
      <c r="G144" s="147"/>
      <c r="H144" s="7">
        <f>I144/$G$154</f>
        <v>0</v>
      </c>
      <c r="I144" s="8">
        <f>I103</f>
        <v>0</v>
      </c>
    </row>
    <row r="145" spans="1:9" ht="15" customHeight="1">
      <c r="A145" s="93">
        <v>3</v>
      </c>
      <c r="B145" s="145" t="s">
        <v>173</v>
      </c>
      <c r="C145" s="146"/>
      <c r="D145" s="146"/>
      <c r="E145" s="146"/>
      <c r="F145" s="146"/>
      <c r="G145" s="147"/>
      <c r="H145" s="7">
        <f>I145/$G$154</f>
        <v>0</v>
      </c>
      <c r="I145" s="8">
        <f>I107</f>
        <v>0</v>
      </c>
    </row>
    <row r="146" spans="1:9" ht="15" customHeight="1">
      <c r="A146" s="200" t="s">
        <v>132</v>
      </c>
      <c r="B146" s="201"/>
      <c r="C146" s="201"/>
      <c r="D146" s="201"/>
      <c r="E146" s="201"/>
      <c r="F146" s="201"/>
      <c r="G146" s="202"/>
      <c r="H146" s="42">
        <f>H143+H144+H145</f>
        <v>0</v>
      </c>
      <c r="I146" s="43">
        <f>I143+I144+I145</f>
        <v>0</v>
      </c>
    </row>
    <row r="147" ht="4.5" customHeight="1"/>
    <row r="148" spans="1:9" ht="11.25">
      <c r="A148" s="140" t="s">
        <v>106</v>
      </c>
      <c r="B148" s="140"/>
      <c r="C148" s="140"/>
      <c r="D148" s="140"/>
      <c r="E148" s="140"/>
      <c r="F148" s="140"/>
      <c r="G148" s="140"/>
      <c r="H148" s="140"/>
      <c r="I148" s="140"/>
    </row>
    <row r="149" spans="1:9" ht="15" customHeight="1">
      <c r="A149" s="93">
        <v>1</v>
      </c>
      <c r="B149" s="145" t="s">
        <v>177</v>
      </c>
      <c r="C149" s="146"/>
      <c r="D149" s="146"/>
      <c r="E149" s="146"/>
      <c r="F149" s="146"/>
      <c r="G149" s="147"/>
      <c r="H149" s="7">
        <f>I149/$G$154</f>
        <v>0.14250000000000002</v>
      </c>
      <c r="I149" s="8">
        <f>I122</f>
        <v>602.1263396272235</v>
      </c>
    </row>
    <row r="150" spans="1:11" ht="15" customHeight="1">
      <c r="A150" s="200" t="s">
        <v>133</v>
      </c>
      <c r="B150" s="201"/>
      <c r="C150" s="201"/>
      <c r="D150" s="201"/>
      <c r="E150" s="201"/>
      <c r="F150" s="201"/>
      <c r="G150" s="202"/>
      <c r="H150" s="42">
        <f>H149</f>
        <v>0.14250000000000002</v>
      </c>
      <c r="I150" s="43">
        <f>I122</f>
        <v>602.1263396272235</v>
      </c>
      <c r="K150" s="20"/>
    </row>
    <row r="151" ht="4.5" customHeight="1"/>
    <row r="152" spans="1:9" ht="11.25">
      <c r="A152" s="206" t="s">
        <v>129</v>
      </c>
      <c r="B152" s="206"/>
      <c r="C152" s="206"/>
      <c r="D152" s="206"/>
      <c r="E152" s="206"/>
      <c r="F152" s="206"/>
      <c r="G152" s="206"/>
      <c r="H152" s="206"/>
      <c r="I152" s="206"/>
    </row>
    <row r="153" spans="1:9" ht="45">
      <c r="A153" s="207" t="s">
        <v>134</v>
      </c>
      <c r="B153" s="207"/>
      <c r="C153" s="207"/>
      <c r="D153" s="207"/>
      <c r="E153" s="207"/>
      <c r="F153" s="207"/>
      <c r="G153" s="102" t="s">
        <v>135</v>
      </c>
      <c r="H153" s="102" t="s">
        <v>136</v>
      </c>
      <c r="I153" s="102" t="s">
        <v>137</v>
      </c>
    </row>
    <row r="154" spans="1:9" ht="11.25">
      <c r="A154" s="208" t="str">
        <f>G5</f>
        <v>COORDENADOR</v>
      </c>
      <c r="B154" s="209"/>
      <c r="C154" s="209"/>
      <c r="D154" s="209"/>
      <c r="E154" s="209"/>
      <c r="F154" s="210"/>
      <c r="G154" s="21">
        <f>I140+I146+I150</f>
        <v>4225.447997384024</v>
      </c>
      <c r="H154" s="102">
        <v>1</v>
      </c>
      <c r="I154" s="21">
        <f>G154*H154</f>
        <v>4225.447997384024</v>
      </c>
    </row>
    <row r="155" spans="1:9" ht="11.25">
      <c r="A155" s="208"/>
      <c r="B155" s="209"/>
      <c r="C155" s="209"/>
      <c r="D155" s="209"/>
      <c r="E155" s="209"/>
      <c r="F155" s="210"/>
      <c r="G155" s="102"/>
      <c r="H155" s="102"/>
      <c r="I155" s="21"/>
    </row>
    <row r="156" spans="1:10" s="32" customFormat="1" ht="11.25">
      <c r="A156" s="211" t="s">
        <v>178</v>
      </c>
      <c r="B156" s="212"/>
      <c r="C156" s="212"/>
      <c r="D156" s="212"/>
      <c r="E156" s="212"/>
      <c r="F156" s="212"/>
      <c r="G156" s="212"/>
      <c r="H156" s="213"/>
      <c r="I156" s="55">
        <f>I154+I155</f>
        <v>4225.447997384024</v>
      </c>
      <c r="J156" s="54"/>
    </row>
  </sheetData>
  <sheetProtection/>
  <mergeCells count="143">
    <mergeCell ref="A21:F21"/>
    <mergeCell ref="G17:G20"/>
    <mergeCell ref="A1:I1"/>
    <mergeCell ref="A2:B2"/>
    <mergeCell ref="C2:D2"/>
    <mergeCell ref="E2:I2"/>
    <mergeCell ref="A3:B3"/>
    <mergeCell ref="A5:F9"/>
    <mergeCell ref="G5:H5"/>
    <mergeCell ref="G6:G9"/>
    <mergeCell ref="A23:I23"/>
    <mergeCell ref="B24:G24"/>
    <mergeCell ref="B25:G25"/>
    <mergeCell ref="B26:G26"/>
    <mergeCell ref="B27:G27"/>
    <mergeCell ref="A10:F10"/>
    <mergeCell ref="A11:F11"/>
    <mergeCell ref="A13:F16"/>
    <mergeCell ref="G13:G16"/>
    <mergeCell ref="A17:F20"/>
    <mergeCell ref="A28:A29"/>
    <mergeCell ref="B28:G28"/>
    <mergeCell ref="B29:G29"/>
    <mergeCell ref="B30:G30"/>
    <mergeCell ref="A32:G32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A43:G43"/>
    <mergeCell ref="A44:I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A54:G54"/>
    <mergeCell ref="B55:I55"/>
    <mergeCell ref="B56:I56"/>
    <mergeCell ref="B57:G57"/>
    <mergeCell ref="B58:G58"/>
    <mergeCell ref="B59:G59"/>
    <mergeCell ref="B60:G60"/>
    <mergeCell ref="A61:G61"/>
    <mergeCell ref="B63:G63"/>
    <mergeCell ref="B64:G64"/>
    <mergeCell ref="A65:G65"/>
    <mergeCell ref="A67:G67"/>
    <mergeCell ref="B69:G69"/>
    <mergeCell ref="B70:G70"/>
    <mergeCell ref="B71:G71"/>
    <mergeCell ref="B72:G72"/>
    <mergeCell ref="A73:G73"/>
    <mergeCell ref="A75:I75"/>
    <mergeCell ref="A76:B76"/>
    <mergeCell ref="A77:B77"/>
    <mergeCell ref="A79:I79"/>
    <mergeCell ref="A80:B80"/>
    <mergeCell ref="A81:B81"/>
    <mergeCell ref="A83:G83"/>
    <mergeCell ref="A85:I85"/>
    <mergeCell ref="B86:G86"/>
    <mergeCell ref="B87:G87"/>
    <mergeCell ref="B88:G88"/>
    <mergeCell ref="B89:G89"/>
    <mergeCell ref="B90:G90"/>
    <mergeCell ref="B91:G91"/>
    <mergeCell ref="B92:G92"/>
    <mergeCell ref="A93:G93"/>
    <mergeCell ref="B94:I94"/>
    <mergeCell ref="B95:I95"/>
    <mergeCell ref="A96:E96"/>
    <mergeCell ref="A97:B97"/>
    <mergeCell ref="A98:B98"/>
    <mergeCell ref="B99:I99"/>
    <mergeCell ref="B100:G100"/>
    <mergeCell ref="B101:G101"/>
    <mergeCell ref="B102:G102"/>
    <mergeCell ref="A103:G103"/>
    <mergeCell ref="B105:G105"/>
    <mergeCell ref="B106:G106"/>
    <mergeCell ref="A107:G107"/>
    <mergeCell ref="A109:E109"/>
    <mergeCell ref="A110:B110"/>
    <mergeCell ref="A111:B111"/>
    <mergeCell ref="A113:G113"/>
    <mergeCell ref="A115:I115"/>
    <mergeCell ref="B116:G116"/>
    <mergeCell ref="B117:G117"/>
    <mergeCell ref="B118:G118"/>
    <mergeCell ref="B119:G119"/>
    <mergeCell ref="B120:G120"/>
    <mergeCell ref="B121:G121"/>
    <mergeCell ref="A122:G122"/>
    <mergeCell ref="B123:I123"/>
    <mergeCell ref="B124:I124"/>
    <mergeCell ref="A125:I125"/>
    <mergeCell ref="A126:B126"/>
    <mergeCell ref="D126:E126"/>
    <mergeCell ref="H126:I126"/>
    <mergeCell ref="A127:B127"/>
    <mergeCell ref="D127:E127"/>
    <mergeCell ref="H127:I127"/>
    <mergeCell ref="A128:B128"/>
    <mergeCell ref="H128:I128"/>
    <mergeCell ref="A129:B129"/>
    <mergeCell ref="H129:I129"/>
    <mergeCell ref="A130:B130"/>
    <mergeCell ref="H130:I130"/>
    <mergeCell ref="B131:E131"/>
    <mergeCell ref="H131:I131"/>
    <mergeCell ref="B132:I132"/>
    <mergeCell ref="A133:G133"/>
    <mergeCell ref="A135:I135"/>
    <mergeCell ref="A136:I136"/>
    <mergeCell ref="A148:I148"/>
    <mergeCell ref="B149:G149"/>
    <mergeCell ref="A150:G150"/>
    <mergeCell ref="B137:G137"/>
    <mergeCell ref="B138:G138"/>
    <mergeCell ref="B139:G139"/>
    <mergeCell ref="A140:G140"/>
    <mergeCell ref="A142:I142"/>
    <mergeCell ref="B143:G143"/>
    <mergeCell ref="A152:I152"/>
    <mergeCell ref="A153:F153"/>
    <mergeCell ref="A154:F154"/>
    <mergeCell ref="A155:F155"/>
    <mergeCell ref="A156:H156"/>
    <mergeCell ref="A12:F12"/>
    <mergeCell ref="B31:G31"/>
    <mergeCell ref="B144:G144"/>
    <mergeCell ref="B145:G145"/>
    <mergeCell ref="A146:G146"/>
  </mergeCells>
  <printOptions/>
  <pageMargins left="1.1023622047244095" right="0.5118110236220472" top="0.7874015748031497" bottom="0.7874015748031497" header="0.31496062992125984" footer="0.31496062992125984"/>
  <pageSetup horizontalDpi="600" verticalDpi="600" orientation="portrait" paperSize="9" scale="85" r:id="rId3"/>
  <rowBreaks count="2" manualBreakCount="2">
    <brk id="56" max="8" man="1"/>
    <brk id="108" max="8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26.00390625" style="0" customWidth="1"/>
    <col min="2" max="2" width="15.421875" style="0" customWidth="1"/>
    <col min="4" max="4" width="14.7109375" style="0" customWidth="1"/>
  </cols>
  <sheetData>
    <row r="2" spans="1:4" ht="15.75">
      <c r="A2" s="222" t="s">
        <v>188</v>
      </c>
      <c r="B2" s="222"/>
      <c r="C2" s="222"/>
      <c r="D2" s="222"/>
    </row>
    <row r="3" spans="1:4" ht="15.75">
      <c r="A3" s="81" t="s">
        <v>4</v>
      </c>
      <c r="B3" s="81" t="s">
        <v>212</v>
      </c>
      <c r="C3" s="81" t="s">
        <v>145</v>
      </c>
      <c r="D3" s="81" t="s">
        <v>189</v>
      </c>
    </row>
    <row r="4" spans="1:4" ht="15.75">
      <c r="A4" s="82" t="s">
        <v>2</v>
      </c>
      <c r="B4" s="112">
        <f>'PEDREIRO_MARCENEIRO_E_VIDRAC.'!I154</f>
        <v>3184.7641103673473</v>
      </c>
      <c r="C4" s="83">
        <v>2</v>
      </c>
      <c r="D4" s="84">
        <f>B4*C4</f>
        <v>6369.5282207346945</v>
      </c>
    </row>
    <row r="5" spans="1:4" ht="15.75">
      <c r="A5" s="82" t="s">
        <v>1</v>
      </c>
      <c r="B5" s="112">
        <f>'PEDREIRO_MARCENEIRO_E_VIDRAC.'!I154</f>
        <v>3184.7641103673473</v>
      </c>
      <c r="C5" s="85">
        <v>2</v>
      </c>
      <c r="D5" s="84">
        <f aca="true" t="shared" si="0" ref="D5:D13">B5*C5</f>
        <v>6369.5282207346945</v>
      </c>
    </row>
    <row r="6" spans="1:4" ht="15.75">
      <c r="A6" s="86" t="s">
        <v>190</v>
      </c>
      <c r="B6" s="113">
        <f>ELETRICISTA!I154</f>
        <v>4117.6582712695035</v>
      </c>
      <c r="C6" s="85">
        <v>2</v>
      </c>
      <c r="D6" s="84">
        <f t="shared" si="0"/>
        <v>8235.316542539007</v>
      </c>
    </row>
    <row r="7" spans="1:4" ht="15.75">
      <c r="A7" s="86" t="s">
        <v>0</v>
      </c>
      <c r="B7" s="113">
        <f>HIDRAULICO!I154</f>
        <v>3177.4090774577253</v>
      </c>
      <c r="C7" s="85">
        <v>2</v>
      </c>
      <c r="D7" s="84">
        <f t="shared" si="0"/>
        <v>6354.818154915451</v>
      </c>
    </row>
    <row r="8" spans="1:4" ht="15.75">
      <c r="A8" s="86" t="s">
        <v>209</v>
      </c>
      <c r="B8" s="113">
        <f>INSTALADOR!I154</f>
        <v>2757.345601399417</v>
      </c>
      <c r="C8" s="85">
        <v>1</v>
      </c>
      <c r="D8" s="84">
        <f t="shared" si="0"/>
        <v>2757.345601399417</v>
      </c>
    </row>
    <row r="9" spans="1:4" ht="15.75">
      <c r="A9" s="86" t="s">
        <v>3</v>
      </c>
      <c r="B9" s="112">
        <f>'PEDREIRO_MARCENEIRO_E_VIDRAC.'!I154</f>
        <v>3184.7641103673473</v>
      </c>
      <c r="C9" s="85">
        <v>1</v>
      </c>
      <c r="D9" s="84">
        <f t="shared" si="0"/>
        <v>3184.7641103673473</v>
      </c>
    </row>
    <row r="10" spans="1:4" ht="15.75">
      <c r="A10" s="86" t="s">
        <v>211</v>
      </c>
      <c r="B10" s="113">
        <f>TÉCNICO_REFRIGERACAO!I154</f>
        <v>4474.985652058309</v>
      </c>
      <c r="C10" s="85">
        <v>1</v>
      </c>
      <c r="D10" s="84">
        <f t="shared" si="0"/>
        <v>4474.985652058309</v>
      </c>
    </row>
    <row r="11" spans="1:4" ht="15.75">
      <c r="A11" s="86" t="s">
        <v>208</v>
      </c>
      <c r="B11" s="113">
        <f>SERVENTE!I154</f>
        <v>2581.5847192069973</v>
      </c>
      <c r="C11" s="85">
        <v>2</v>
      </c>
      <c r="D11" s="84">
        <f t="shared" si="0"/>
        <v>5163.169438413995</v>
      </c>
    </row>
    <row r="12" spans="1:4" ht="15.75">
      <c r="A12" s="86" t="s">
        <v>191</v>
      </c>
      <c r="B12" s="113">
        <f>PINTOR!I154</f>
        <v>3662.4080995204667</v>
      </c>
      <c r="C12" s="85">
        <v>1</v>
      </c>
      <c r="D12" s="84">
        <f t="shared" si="0"/>
        <v>3662.4080995204667</v>
      </c>
    </row>
    <row r="13" spans="1:4" ht="15.75">
      <c r="A13" s="86" t="s">
        <v>215</v>
      </c>
      <c r="B13" s="113">
        <f>COORDENADOR!I156</f>
        <v>4225.447997384024</v>
      </c>
      <c r="C13" s="85">
        <v>1</v>
      </c>
      <c r="D13" s="84">
        <f t="shared" si="0"/>
        <v>4225.447997384024</v>
      </c>
    </row>
    <row r="14" spans="1:4" ht="15.75">
      <c r="A14" s="87" t="s">
        <v>127</v>
      </c>
      <c r="B14" s="114" t="s">
        <v>213</v>
      </c>
      <c r="C14" s="88">
        <f>SUM(C4:C13)</f>
        <v>15</v>
      </c>
      <c r="D14" s="89">
        <f>SUM(D4:D13)</f>
        <v>50797.31203806739</v>
      </c>
    </row>
  </sheetData>
  <sheetProtection/>
  <mergeCells count="1">
    <mergeCell ref="A2:D2"/>
  </mergeCells>
  <printOptions horizontalCentered="1"/>
  <pageMargins left="0.5118110236220472" right="0.5118110236220472" top="0.7874015748031497" bottom="0.7874015748031497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renato-caierao</dc:creator>
  <cp:keywords/>
  <dc:description/>
  <cp:lastModifiedBy>DOUGLAS ROMANO DE OLIVEIRA</cp:lastModifiedBy>
  <cp:lastPrinted>2017-09-12T13:03:13Z</cp:lastPrinted>
  <dcterms:created xsi:type="dcterms:W3CDTF">2016-04-06T15:34:37Z</dcterms:created>
  <dcterms:modified xsi:type="dcterms:W3CDTF">2017-11-07T16:52:11Z</dcterms:modified>
  <cp:category/>
  <cp:version/>
  <cp:contentType/>
  <cp:contentStatus/>
</cp:coreProperties>
</file>