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2"/>
  </bookViews>
  <sheets>
    <sheet name="COZINHEIRO" sheetId="1" r:id="rId1"/>
    <sheet name="AUXILIAR DE COZINHA" sheetId="2" r:id="rId2"/>
    <sheet name="AUX SERVIÇOS GERAIS" sheetId="3" r:id="rId3"/>
  </sheets>
  <definedNames>
    <definedName name="__xlnm.Print_Area" localSheetId="2">'AUX SERVIÇOS GERAIS'!$A$1:$I$156</definedName>
    <definedName name="__xlnm.Print_Area" localSheetId="1">'AUXILIAR DE COZINHA'!$A$1:$I$156</definedName>
    <definedName name="__xlnm.Print_Area" localSheetId="0">'COZINHEIRO'!$A$1:$I$156</definedName>
    <definedName name="_xlnm.Print_Area" localSheetId="2">'AUX SERVIÇOS GERAIS'!$A$1:$I$156</definedName>
    <definedName name="_xlnm.Print_Area" localSheetId="1">'AUXILIAR DE COZINHA'!$A$1:$I$156</definedName>
    <definedName name="_xlnm.Print_Area" localSheetId="0">'COZINHEIRO'!$A$1:$I$156</definedName>
  </definedNames>
  <calcPr fullCalcOnLoad="1"/>
</workbook>
</file>

<file path=xl/sharedStrings.xml><?xml version="1.0" encoding="utf-8"?>
<sst xmlns="http://schemas.openxmlformats.org/spreadsheetml/2006/main" count="699" uniqueCount="181">
  <si>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</si>
  <si>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</si>
  <si>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r>
      <t xml:space="preserve">REGIME DE TRIBUTAÇÃO: </t>
    </r>
    <r>
      <rPr>
        <b/>
        <sz val="14"/>
        <color indexed="10"/>
        <rFont val="Calibri"/>
        <family val="2"/>
      </rPr>
      <t>LUCRO REAL</t>
    </r>
  </si>
  <si>
    <t>LICITAÇÃO/EDITAL</t>
  </si>
  <si>
    <t>ABERTURA:</t>
  </si>
  <si>
    <t>INSALUBRIDADE - Cláusula 59ª</t>
  </si>
  <si>
    <t>Médio</t>
  </si>
  <si>
    <t>Nº Empregado</t>
  </si>
  <si>
    <t>Salário Normativo CCT</t>
  </si>
  <si>
    <t>SEEAC/SINDASSEIO-RS</t>
  </si>
  <si>
    <t>ISSQN</t>
  </si>
  <si>
    <t>Alíquota</t>
  </si>
  <si>
    <r>
      <t>Tarifa Transporte - Cláusula 22ª</t>
    </r>
    <r>
      <rPr>
        <b/>
        <sz val="8"/>
        <color indexed="10"/>
        <rFont val="Calibri"/>
        <family val="2"/>
      </rPr>
      <t xml:space="preserve"> (30 dias, considerado 22 do empregado efetivo + 08 do substituto)</t>
    </r>
  </si>
  <si>
    <t>Vr. Unitário</t>
  </si>
  <si>
    <t>Dias</t>
  </si>
  <si>
    <t>VT p/dia</t>
  </si>
  <si>
    <t>Desconto</t>
  </si>
  <si>
    <r>
      <t>Auxilio Alimentação (</t>
    </r>
    <r>
      <rPr>
        <b/>
        <sz val="8"/>
        <color indexed="8"/>
        <rFont val="Calibri"/>
        <family val="2"/>
      </rPr>
      <t>Lanche</t>
    </r>
    <r>
      <rPr>
        <sz val="8"/>
        <color indexed="8"/>
        <rFont val="Calibri"/>
        <family val="2"/>
      </rPr>
      <t xml:space="preserve">) - Cláusula 21ª  </t>
    </r>
    <r>
      <rPr>
        <b/>
        <sz val="8"/>
        <color indexed="10"/>
        <rFont val="Calibri"/>
        <family val="2"/>
      </rPr>
      <t>(30 dias, considerado 22 do empregado efetivo + 08 do substituto)</t>
    </r>
  </si>
  <si>
    <t>CCT</t>
  </si>
  <si>
    <t>VA p/dia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</si>
  <si>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</si>
  <si>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</si>
  <si>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</si>
  <si>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</si>
  <si>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</si>
  <si>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</si>
  <si>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</si>
  <si>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</si>
  <si>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</si>
  <si>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</si>
  <si>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</si>
  <si>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</si>
  <si>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</si>
  <si>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</si>
  <si>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</si>
  <si>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</si>
  <si>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</si>
  <si>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</si>
  <si>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</si>
  <si>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</si>
  <si>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</si>
  <si>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</si>
  <si>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</si>
  <si>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</si>
  <si>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</si>
  <si>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</si>
  <si>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</si>
  <si>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</si>
  <si>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</si>
  <si>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</si>
  <si>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</si>
  <si>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</si>
  <si>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</si>
  <si>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</si>
  <si>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</si>
  <si>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</si>
  <si>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</si>
  <si>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</si>
  <si>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</si>
  <si>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</si>
  <si>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</si>
  <si>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</si>
  <si>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</si>
  <si>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</si>
  <si>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</si>
  <si>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</si>
  <si>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</si>
  <si>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</si>
  <si>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r>
      <t>Auxílio alimentação (Lanche) -</t>
    </r>
    <r>
      <rPr>
        <sz val="5"/>
        <color indexed="8"/>
        <rFont val="Calibri"/>
        <family val="2"/>
      </rPr>
      <t xml:space="preserve">Cláusula 20ª CCT SINDASSEIO-RS  </t>
    </r>
    <r>
      <rPr>
        <b/>
        <sz val="5"/>
        <color indexed="8"/>
        <rFont val="Calibri"/>
        <family val="2"/>
      </rPr>
      <t>(Empregado efetivo + substituto)</t>
    </r>
  </si>
  <si>
    <r>
      <t xml:space="preserve">Vale-Transporte- </t>
    </r>
    <r>
      <rPr>
        <sz val="5"/>
        <color indexed="8"/>
        <rFont val="Calibri"/>
        <family val="2"/>
      </rPr>
      <t xml:space="preserve">Cláusula 22ª CCT SINDASSEIO-RS  </t>
    </r>
    <r>
      <rPr>
        <b/>
        <sz val="5"/>
        <color indexed="8"/>
        <rFont val="Calibri"/>
        <family val="2"/>
      </rPr>
      <t xml:space="preserve"> (Empregado efetivo + substituto)</t>
    </r>
  </si>
  <si>
    <r>
      <t xml:space="preserve">Outros (especificar) - </t>
    </r>
    <r>
      <rPr>
        <b/>
        <sz val="8"/>
        <color indexed="8"/>
        <rFont val="Calibri"/>
        <family val="2"/>
      </rPr>
      <t xml:space="preserve">Plano de Benefício Social Familiar -  Cláusula 24ª CCT  </t>
    </r>
    <r>
      <rPr>
        <b/>
        <sz val="5"/>
        <color indexed="8"/>
        <rFont val="Calibri"/>
        <family val="2"/>
      </rPr>
      <t>(Empregado efetivo + substituto)</t>
    </r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</si>
  <si>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</si>
  <si>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</si>
  <si>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</si>
  <si>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</si>
  <si>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</si>
  <si>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</si>
  <si>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</si>
  <si>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</si>
  <si>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</si>
  <si>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</si>
  <si>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(LANCHE)</t>
  </si>
  <si>
    <t>Dias por mês</t>
  </si>
  <si>
    <t>TOTAL DO MONTANTE A (I + II + III + IV + 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</si>
  <si>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</si>
  <si>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</si>
  <si>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</si>
  <si>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Uniformes/equipamentos</t>
  </si>
  <si>
    <t>Seguro de vida</t>
  </si>
  <si>
    <t>Materiais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</si>
  <si>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</si>
  <si>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</si>
  <si>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</si>
  <si>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</t>
  </si>
  <si>
    <t>Somente será preenchido quando o licitante fornecer transporte próprio</t>
  </si>
  <si>
    <t>(6)</t>
  </si>
  <si>
    <t>Taiis custos de mobilização não são renováveis, devendo ser eliminados após o primeiro ano de contrato caso haja prorrogação</t>
  </si>
  <si>
    <t>LIMITE QUADRO I (Despesas Diretas) sobre Montante A (exceto Vale-transporte), conforme alínea "b2", Inc. II, art. 7º, do Decreto 52.768/2015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</si>
  <si>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</si>
  <si>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</si>
  <si>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</si>
  <si>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</si>
  <si>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</si>
  <si>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</si>
  <si>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</si>
  <si>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</si>
  <si>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</si>
  <si>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</si>
  <si>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</si>
  <si>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</si>
  <si>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</si>
  <si>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</si>
  <si>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</si>
  <si>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</si>
  <si>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</si>
  <si>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</si>
  <si>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</si>
  <si>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</si>
  <si>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</si>
  <si>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</si>
  <si>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</si>
  <si>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</si>
  <si>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</si>
  <si>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</si>
  <si>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</si>
  <si>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</si>
  <si>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</si>
  <si>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</si>
  <si>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</si>
  <si>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</si>
  <si>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</si>
  <si>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</si>
  <si>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</si>
  <si>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Coeficiente L. Presumido</t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</si>
  <si>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</si>
  <si>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</si>
  <si>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</si>
  <si>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</si>
  <si>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</si>
  <si>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</si>
  <si>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</si>
  <si>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Remuneração</t>
  </si>
  <si>
    <t>Encargos Sociais (II + III + IV + V)</t>
  </si>
  <si>
    <t>Demais Custos realtivos a Norma Coletiva ou Disposições Legais</t>
  </si>
  <si>
    <t xml:space="preserve">Total do Montante A </t>
  </si>
  <si>
    <t xml:space="preserve">Total do Montante B </t>
  </si>
  <si>
    <t>Tributos</t>
  </si>
  <si>
    <t xml:space="preserve">Total do Montante C </t>
  </si>
  <si>
    <t>QUADRO RESUMO DO CONTRATO</t>
  </si>
  <si>
    <t>Serviço</t>
  </si>
  <si>
    <t>Valor Mensal por Unidade de Serviço (A + B + C)</t>
  </si>
  <si>
    <t>Valor mensal do serviço</t>
  </si>
  <si>
    <t>Valor Mensal do Contrato</t>
  </si>
  <si>
    <t>PORTO ALEGRE</t>
  </si>
  <si>
    <r>
      <t>Salário empregado</t>
    </r>
    <r>
      <rPr>
        <b/>
        <sz val="8"/>
        <color indexed="10"/>
        <rFont val="Calibri"/>
        <family val="2"/>
      </rPr>
      <t xml:space="preserve"> efetivo</t>
    </r>
    <r>
      <rPr>
        <sz val="8"/>
        <color indexed="8"/>
        <rFont val="Calibri"/>
        <family val="2"/>
      </rPr>
      <t xml:space="preserve"> - </t>
    </r>
    <r>
      <rPr>
        <b/>
        <sz val="7"/>
        <color indexed="8"/>
        <rFont val="Calibri"/>
        <family val="2"/>
      </rPr>
      <t>segundo  Clausula 14ª da CCT : cinco dias: (40h/6(dias)=6,6666x30(dias)=200h (mês)</t>
    </r>
  </si>
  <si>
    <r>
      <t xml:space="preserve">Os percentuais para o SAT podem variar de 0,50% a 6,00% em função do Fator de Acidente Previdenciário (FAP), Decreto nº 6.957/2009 </t>
    </r>
    <r>
      <rPr>
        <b/>
        <i/>
        <sz val="7"/>
        <color indexed="8"/>
        <rFont val="Calibri"/>
        <family val="2"/>
      </rPr>
      <t>(Mediante comprovação)</t>
    </r>
  </si>
  <si>
    <t>AUXILIAR DE LIMPEZA - CBO 5143</t>
  </si>
  <si>
    <r>
      <t xml:space="preserve">Salário empregado </t>
    </r>
    <r>
      <rPr>
        <b/>
        <sz val="8"/>
        <color indexed="10"/>
        <rFont val="Calibri"/>
        <family val="2"/>
      </rPr>
      <t>substituto</t>
    </r>
    <r>
      <rPr>
        <sz val="8"/>
        <color indexed="8"/>
        <rFont val="Calibri"/>
        <family val="2"/>
      </rPr>
      <t xml:space="preserve"> - </t>
    </r>
    <r>
      <rPr>
        <b/>
        <sz val="7"/>
        <color indexed="8"/>
        <rFont val="Calibri"/>
        <family val="2"/>
      </rPr>
      <t>segundo  Clausula 14ª da CCT : dois dias (16h/6(dias)=2,6666x30(dias)=80h (mês)</t>
    </r>
  </si>
  <si>
    <t>Total de horas na semana considerando 
8 horas diarias de segunda a domingo (sete dias)</t>
  </si>
  <si>
    <t>horas/sem</t>
  </si>
  <si>
    <t>=8h/d x 7 dias</t>
  </si>
  <si>
    <t>Total de horas semanal do posto efetivo</t>
  </si>
  <si>
    <t>Horas para serem complementadas pelo substituto (=56-40)</t>
  </si>
  <si>
    <t>Numero de semanas a ser considerado par um mês</t>
  </si>
  <si>
    <t>Total de horas para um mês do posto efetivo</t>
  </si>
  <si>
    <t>Total de horas para um mês do substituto (sab e dom)</t>
  </si>
  <si>
    <t>Numero de postos solicitados por turno</t>
  </si>
  <si>
    <t>Total de horas/mês dos substitutos (80x20)</t>
  </si>
  <si>
    <t>Total de substitutos para 200 horas/mês (1600/200)</t>
  </si>
  <si>
    <t>ARREDONDAR PARA CIMA OU DEIXAR FRACIONADO????</t>
  </si>
  <si>
    <r>
      <t xml:space="preserve">Adicional Insalubridade empregado </t>
    </r>
    <r>
      <rPr>
        <b/>
        <sz val="8"/>
        <color indexed="10"/>
        <rFont val="Calibri"/>
        <family val="2"/>
      </rPr>
      <t>efetivo</t>
    </r>
    <r>
      <rPr>
        <sz val="8"/>
        <color indexed="8"/>
        <rFont val="Calibri"/>
        <family val="2"/>
      </rPr>
      <t xml:space="preserve"> 20% SOBRE SALARIO BASICO - </t>
    </r>
    <r>
      <rPr>
        <b/>
        <sz val="6"/>
        <color indexed="8"/>
        <rFont val="Calibri"/>
        <family val="2"/>
      </rPr>
      <t>59ª CCT SINDASSEIO  "b"</t>
    </r>
  </si>
  <si>
    <t>Numero de turnos</t>
  </si>
  <si>
    <t>Numero de postos</t>
  </si>
  <si>
    <t>AUXILIAR DE COZINHA (CBO 5135-05)</t>
  </si>
  <si>
    <r>
      <t xml:space="preserve">Adicional Insalubridade empregado </t>
    </r>
    <r>
      <rPr>
        <b/>
        <sz val="8"/>
        <color indexed="10"/>
        <rFont val="Calibri"/>
        <family val="2"/>
      </rPr>
      <t>substituto</t>
    </r>
    <r>
      <rPr>
        <sz val="8"/>
        <color indexed="8"/>
        <rFont val="Calibri"/>
        <family val="2"/>
      </rPr>
      <t xml:space="preserve"> 20% SOBRE SALARIO BASICO- </t>
    </r>
    <r>
      <rPr>
        <b/>
        <sz val="6"/>
        <color indexed="8"/>
        <rFont val="Calibri"/>
        <family val="2"/>
      </rPr>
      <t xml:space="preserve">59ª CCT SINDASSEIO "b" </t>
    </r>
  </si>
  <si>
    <r>
      <t xml:space="preserve">Adicional Insalubridade empregado </t>
    </r>
    <r>
      <rPr>
        <b/>
        <sz val="8"/>
        <color indexed="10"/>
        <rFont val="Calibri"/>
        <family val="2"/>
      </rPr>
      <t>substituto</t>
    </r>
    <r>
      <rPr>
        <sz val="8"/>
        <color indexed="8"/>
        <rFont val="Calibri"/>
        <family val="2"/>
      </rPr>
      <t xml:space="preserve"> 20% SOBRE SALARIO BASICO- </t>
    </r>
    <r>
      <rPr>
        <b/>
        <sz val="6"/>
        <color indexed="8"/>
        <rFont val="Calibri"/>
        <family val="2"/>
      </rPr>
      <t xml:space="preserve">59ª CCT SINDASSEIO "b" </t>
    </r>
  </si>
  <si>
    <t>COZINHEIRO (CBO 5134)</t>
  </si>
  <si>
    <r>
      <t>Plano Benefício Social Familiar - Cláusula 24ª (</t>
    </r>
    <r>
      <rPr>
        <b/>
        <sz val="8"/>
        <color indexed="10"/>
        <rFont val="Calibri"/>
        <family val="2"/>
      </rPr>
      <t>empregado efetivo + substituto</t>
    </r>
    <r>
      <rPr>
        <sz val="8"/>
        <color indexed="8"/>
        <rFont val="Calibri"/>
        <family val="2"/>
      </rPr>
      <t>)</t>
    </r>
  </si>
  <si>
    <r>
      <t xml:space="preserve">Detalhamento dos Serviços: Custo relativo ao COZINHEIRO com jornada diurna de oito horas com intervalo, em dois turnos das 05 às 21 horas de Segunda à Domingo: perfazendo 40 horas semanais/turno ou 200h mensais/turno para empregado EFETIVO + 16 horas semanais/turno ou 80h mensais/turno para o empregado SUBSTITUTO. O Adicional de Insalubridade a ser considerado, é médio (20%), alínea "b", da Cláusula Quinquagésima Nona da Convenção Coletiva do Trabalho RS000087/2017 do SINDASSEIO-RS - </t>
    </r>
    <r>
      <rPr>
        <b/>
        <sz val="8"/>
        <color indexed="8"/>
        <rFont val="Calibri"/>
        <family val="2"/>
      </rPr>
      <t xml:space="preserve">PORTO ALEGRE/RS 
Obs.: Para cobrir 01 POSTO por turno serão necessario 01 substituto/turno conforme o seguinte calculo:
16hs/semana x 5 semanas, totalizando 80hs/mês x 1 posto, totalizando 80hs 
80 horas adicionais para 01 posto de 200hs </t>
    </r>
  </si>
  <si>
    <r>
      <t xml:space="preserve">Detalhamento dos Serviços: Custo relativo ao AUXILIAR DE DE SERVIÇOS GERAIS (AUXLLIAR DE LIMPEZA) com jornada diurna de oito horas com intervalo, em dois turnos das 05 às 21 horas de Segunda à Domingo: perfazendo 40 horas semanais/turno ou 200h mensais/turno para empregado EFETIVO + 16 horas semanais/turno ou 80h mensais/turno para o empregado SUBSTITUTO. O Adicional de Insalubridade a ser considerado, é médio (20%), alínea "b", da Cláusula Quinquagésima Nona da Convenção Coletiva do TrabalhoRS000087/2017 do SINDASSEIO-RS - </t>
    </r>
    <r>
      <rPr>
        <b/>
        <sz val="8"/>
        <color indexed="8"/>
        <rFont val="Calibri"/>
        <family val="2"/>
      </rPr>
      <t>PORTO ALEGRE/RS 
Obs.: Para cobrir os dois postos por turno serão necessario 01 substituto/turno conforme o seguinte calculo:
16hs/semana x 5 semanas, totalizando 80hs/mês x 2 postos, totalizando 160hs 
160 horas adicionais para 01 posto de 200hs (contrato mensal) resulta em = 01 postos substitutos</t>
    </r>
  </si>
  <si>
    <r>
      <t xml:space="preserve">Detalhamento dos Serviços: Custo relativo ao AUXILIAR DE COZINHA com jornada diurna de oito horas com intervalo, em dois turnos das 05 às 21 horas de Segunda à Domingo: perfazendo 40 horas semanais/turno ou 200h mensais/turno para empregado EFETIVO + 16 horas semanais/turno ou 80h mensais/turno para o empregado SUBSTITUTO. O Adicional de Insalubridade a ser considerado, é médio (20%), alínea "b", da Cláusula Quinquagésima Nona da Convenção Coletiva do Trabalho RS000087/2017 do SINDASSEIO-RS - </t>
    </r>
    <r>
      <rPr>
        <b/>
        <sz val="8"/>
        <color indexed="8"/>
        <rFont val="Calibri"/>
        <family val="2"/>
      </rPr>
      <t xml:space="preserve">PORTO ALEGRE/RS 
Obs.: Para cobrir os TRÊS postos por turno serão necessario 02 substitutos/turno conforme o seguinte calculo:
</t>
    </r>
    <r>
      <rPr>
        <b/>
        <sz val="8"/>
        <rFont val="Calibri"/>
        <family val="2"/>
      </rPr>
      <t>16hs/semana x 5 semanas, totalizando 80hs/mês x 3 postos, totalizando 240hs 
240 horas adicionais para 01 posto de 200hs (contrato mensal) resulta em = 2 postos substitutos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</si>
</sst>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  <numFmt numFmtId="166" formatCode="000000&quot;-&quot;0000&quot;/&quot;00&quot;.&quot;0"/>
  </numFmts>
  <fonts count="64"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sz val="5"/>
      <color indexed="8"/>
      <name val="Arial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5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b/>
      <sz val="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b/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9" fontId="6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10" fontId="6" fillId="34" borderId="14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10" fontId="6" fillId="34" borderId="18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4" fontId="11" fillId="34" borderId="10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64" fontId="11" fillId="36" borderId="10" xfId="0" applyNumberFormat="1" applyFont="1" applyFill="1" applyBorder="1" applyAlignment="1">
      <alignment horizontal="center" vertical="center" wrapText="1"/>
    </xf>
    <xf numFmtId="4" fontId="11" fillId="36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64" fontId="11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justify"/>
    </xf>
    <xf numFmtId="9" fontId="18" fillId="37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10" fontId="19" fillId="33" borderId="1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9" fontId="1" fillId="37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0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1" fillId="33" borderId="19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0" fontId="1" fillId="38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" fontId="6" fillId="39" borderId="10" xfId="0" applyNumberFormat="1" applyFont="1" applyFill="1" applyBorder="1" applyAlignment="1">
      <alignment horizontal="center" vertical="center" wrapText="1"/>
    </xf>
    <xf numFmtId="4" fontId="11" fillId="39" borderId="10" xfId="0" applyNumberFormat="1" applyFont="1" applyFill="1" applyBorder="1" applyAlignment="1">
      <alignment horizontal="center" vertical="center" wrapText="1"/>
    </xf>
    <xf numFmtId="4" fontId="11" fillId="40" borderId="10" xfId="0" applyNumberFormat="1" applyFont="1" applyFill="1" applyBorder="1" applyAlignment="1">
      <alignment horizontal="center" vertical="center" wrapText="1"/>
    </xf>
    <xf numFmtId="9" fontId="26" fillId="34" borderId="14" xfId="0" applyNumberFormat="1" applyFont="1" applyFill="1" applyBorder="1" applyAlignment="1">
      <alignment horizontal="center" vertical="center" wrapText="1"/>
    </xf>
    <xf numFmtId="4" fontId="1" fillId="38" borderId="10" xfId="0" applyNumberFormat="1" applyFont="1" applyFill="1" applyBorder="1" applyAlignment="1">
      <alignment horizontal="center" vertical="center" wrapText="1"/>
    </xf>
    <xf numFmtId="4" fontId="6" fillId="34" borderId="2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164" fontId="0" fillId="0" borderId="0" xfId="0" applyNumberFormat="1" applyAlignment="1">
      <alignment horizontal="center" wrapText="1"/>
    </xf>
    <xf numFmtId="17" fontId="0" fillId="0" borderId="0" xfId="0" applyNumberFormat="1" applyAlignment="1">
      <alignment/>
    </xf>
    <xf numFmtId="0" fontId="56" fillId="41" borderId="0" xfId="0" applyFont="1" applyFill="1" applyAlignment="1">
      <alignment/>
    </xf>
    <xf numFmtId="2" fontId="0" fillId="0" borderId="0" xfId="0" applyNumberFormat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10" fontId="6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10" fontId="1" fillId="33" borderId="10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left" vertical="center" wrapText="1"/>
    </xf>
    <xf numFmtId="10" fontId="25" fillId="33" borderId="10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E6E0EC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V156"/>
  <sheetViews>
    <sheetView zoomScalePageLayoutView="0" workbookViewId="0" topLeftCell="A1">
      <selection activeCell="F165" sqref="F165"/>
    </sheetView>
  </sheetViews>
  <sheetFormatPr defaultColWidth="9.140625" defaultRowHeight="15"/>
  <cols>
    <col min="1" max="1" width="2.8515625" style="1" customWidth="1"/>
    <col min="2" max="7" width="11.28125" style="1" customWidth="1"/>
    <col min="8" max="8" width="10.00390625" style="1" customWidth="1"/>
    <col min="9" max="9" width="11.7109375" style="1" customWidth="1"/>
    <col min="10" max="10" width="53.00390625" style="2" customWidth="1"/>
    <col min="11" max="11" width="6.7109375" style="1" customWidth="1"/>
    <col min="12" max="12" width="12.7109375" style="1" customWidth="1"/>
    <col min="13" max="16384" width="9.140625" style="1" customWidth="1"/>
  </cols>
  <sheetData>
    <row r="1" spans="1:256" ht="27.7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138" t="s">
        <v>1</v>
      </c>
      <c r="B2" s="138"/>
      <c r="C2" s="139">
        <v>75451202157</v>
      </c>
      <c r="D2" s="139"/>
      <c r="E2" s="140" t="s">
        <v>2</v>
      </c>
      <c r="F2" s="140"/>
      <c r="G2" s="140"/>
      <c r="H2" s="140"/>
      <c r="I2" s="14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 customHeight="1">
      <c r="A3" s="138" t="s">
        <v>3</v>
      </c>
      <c r="B3" s="138"/>
      <c r="C3" s="4"/>
      <c r="D3" s="5"/>
      <c r="E3" s="6" t="s">
        <v>4</v>
      </c>
      <c r="F3" s="4"/>
      <c r="G3" s="5"/>
      <c r="H3" s="5"/>
      <c r="I3" s="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" customHeight="1" thickTop="1">
      <c r="A5" s="122" t="s">
        <v>178</v>
      </c>
      <c r="B5" s="122"/>
      <c r="C5" s="122"/>
      <c r="D5" s="122"/>
      <c r="E5" s="122"/>
      <c r="F5" s="122"/>
      <c r="G5" s="141" t="s">
        <v>176</v>
      </c>
      <c r="H5" s="141"/>
      <c r="I5" s="7">
        <v>200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 customHeight="1">
      <c r="A6" s="122"/>
      <c r="B6" s="122"/>
      <c r="C6" s="122"/>
      <c r="D6" s="122"/>
      <c r="E6" s="122"/>
      <c r="F6" s="122"/>
      <c r="G6" s="142" t="s">
        <v>5</v>
      </c>
      <c r="H6" s="92"/>
      <c r="I6" s="8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 customHeight="1">
      <c r="A7" s="122"/>
      <c r="B7" s="122"/>
      <c r="C7" s="122"/>
      <c r="D7" s="122"/>
      <c r="E7" s="122"/>
      <c r="F7" s="122"/>
      <c r="G7" s="142"/>
      <c r="H7" s="92" t="s">
        <v>7</v>
      </c>
      <c r="I7" s="10">
        <v>1</v>
      </c>
      <c r="J7"/>
      <c r="K7"/>
      <c r="L7">
        <f>240/200</f>
        <v>1.2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122"/>
      <c r="B8" s="122"/>
      <c r="C8" s="122"/>
      <c r="D8" s="122"/>
      <c r="E8" s="122"/>
      <c r="F8" s="122"/>
      <c r="G8" s="142"/>
      <c r="H8" s="92" t="s">
        <v>6</v>
      </c>
      <c r="I8" s="82">
        <v>0.2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02" customHeight="1">
      <c r="A9" s="122"/>
      <c r="B9" s="122"/>
      <c r="C9" s="122"/>
      <c r="D9" s="122"/>
      <c r="E9" s="122"/>
      <c r="F9" s="122"/>
      <c r="G9" s="142"/>
      <c r="H9" s="92" t="s">
        <v>7</v>
      </c>
      <c r="I9" s="12">
        <v>1</v>
      </c>
      <c r="J9" s="95" t="s">
        <v>158</v>
      </c>
      <c r="K9" s="1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136" t="s">
        <v>8</v>
      </c>
      <c r="B10" s="136"/>
      <c r="C10" s="136"/>
      <c r="D10" s="136"/>
      <c r="E10" s="136"/>
      <c r="F10" s="136"/>
      <c r="G10" s="94" t="s">
        <v>9</v>
      </c>
      <c r="H10" s="92">
        <v>220</v>
      </c>
      <c r="I10" s="16">
        <v>1044.38</v>
      </c>
      <c r="J10" s="96" t="s">
        <v>160</v>
      </c>
      <c r="K10">
        <f>8*7</f>
        <v>56</v>
      </c>
      <c r="L10" t="s">
        <v>159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122" t="s">
        <v>10</v>
      </c>
      <c r="B11" s="122"/>
      <c r="C11" s="122"/>
      <c r="D11" s="122"/>
      <c r="E11" s="122"/>
      <c r="F11" s="122"/>
      <c r="G11" s="14" t="s">
        <v>153</v>
      </c>
      <c r="H11" s="92" t="s">
        <v>11</v>
      </c>
      <c r="I11" s="15">
        <v>0.05</v>
      </c>
      <c r="J11" s="97" t="s">
        <v>161</v>
      </c>
      <c r="K11">
        <v>40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122" t="s">
        <v>12</v>
      </c>
      <c r="B12" s="122"/>
      <c r="C12" s="122"/>
      <c r="D12" s="122"/>
      <c r="E12" s="122"/>
      <c r="F12" s="122"/>
      <c r="G12" s="137" t="s">
        <v>153</v>
      </c>
      <c r="H12" s="92" t="s">
        <v>13</v>
      </c>
      <c r="I12" s="16">
        <v>4.05</v>
      </c>
      <c r="J12" t="s">
        <v>162</v>
      </c>
      <c r="K12">
        <v>16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122"/>
      <c r="B13" s="122"/>
      <c r="C13" s="122"/>
      <c r="D13" s="122"/>
      <c r="E13" s="122"/>
      <c r="F13" s="122"/>
      <c r="G13" s="137"/>
      <c r="H13" s="92" t="s">
        <v>14</v>
      </c>
      <c r="I13" s="12">
        <v>30</v>
      </c>
      <c r="J13" t="s">
        <v>163</v>
      </c>
      <c r="K13">
        <v>5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122"/>
      <c r="B14" s="122"/>
      <c r="C14" s="122"/>
      <c r="D14" s="122"/>
      <c r="E14" s="122"/>
      <c r="F14" s="122"/>
      <c r="G14" s="137"/>
      <c r="H14" s="92" t="s">
        <v>15</v>
      </c>
      <c r="I14" s="12">
        <v>2</v>
      </c>
      <c r="J14" t="s">
        <v>164</v>
      </c>
      <c r="K14">
        <f>K11*K13</f>
        <v>200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122"/>
      <c r="B15" s="122"/>
      <c r="C15" s="122"/>
      <c r="D15" s="122"/>
      <c r="E15" s="122"/>
      <c r="F15" s="122"/>
      <c r="G15" s="137"/>
      <c r="H15" s="92" t="s">
        <v>16</v>
      </c>
      <c r="I15" s="11">
        <v>0.06</v>
      </c>
      <c r="J15" t="s">
        <v>165</v>
      </c>
      <c r="K15">
        <f>K12*K13</f>
        <v>80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 customHeight="1">
      <c r="A16" s="122" t="s">
        <v>17</v>
      </c>
      <c r="B16" s="122"/>
      <c r="C16" s="122"/>
      <c r="D16" s="122"/>
      <c r="E16" s="122"/>
      <c r="F16" s="122"/>
      <c r="G16" s="137" t="s">
        <v>18</v>
      </c>
      <c r="H16" s="92" t="s">
        <v>13</v>
      </c>
      <c r="I16" s="16">
        <v>15.55</v>
      </c>
      <c r="J16" t="s">
        <v>166</v>
      </c>
      <c r="K16">
        <v>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 customHeight="1">
      <c r="A17" s="122"/>
      <c r="B17" s="122"/>
      <c r="C17" s="122"/>
      <c r="D17" s="122"/>
      <c r="E17" s="122"/>
      <c r="F17" s="122"/>
      <c r="G17" s="137"/>
      <c r="H17" s="92" t="s">
        <v>14</v>
      </c>
      <c r="I17" s="10">
        <v>30</v>
      </c>
      <c r="J17" t="s">
        <v>167</v>
      </c>
      <c r="K17">
        <f>K15*K16</f>
        <v>80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 customHeight="1">
      <c r="A18" s="122"/>
      <c r="B18" s="122"/>
      <c r="C18" s="122"/>
      <c r="D18" s="122"/>
      <c r="E18" s="122"/>
      <c r="F18" s="122"/>
      <c r="G18" s="137"/>
      <c r="H18" s="92" t="s">
        <v>19</v>
      </c>
      <c r="I18" s="10">
        <v>1</v>
      </c>
      <c r="J18" t="s">
        <v>168</v>
      </c>
      <c r="K18" s="100">
        <f>ROUNDUP(K17/K14,0)</f>
        <v>1</v>
      </c>
      <c r="L18" s="99" t="s">
        <v>169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122"/>
      <c r="B19" s="122"/>
      <c r="C19" s="122"/>
      <c r="D19" s="122"/>
      <c r="E19" s="122"/>
      <c r="F19" s="122"/>
      <c r="G19" s="137"/>
      <c r="H19" s="92" t="s">
        <v>16</v>
      </c>
      <c r="I19" s="15">
        <v>0.17500000000000002</v>
      </c>
      <c r="J19"/>
      <c r="K19">
        <v>10.06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7.75" customHeight="1">
      <c r="A20" s="121" t="s">
        <v>177</v>
      </c>
      <c r="B20" s="121"/>
      <c r="C20" s="121"/>
      <c r="D20" s="121"/>
      <c r="E20" s="121"/>
      <c r="F20" s="121"/>
      <c r="G20" s="92" t="s">
        <v>18</v>
      </c>
      <c r="H20" s="18" t="s">
        <v>20</v>
      </c>
      <c r="I20" s="84">
        <f>K19*(K16+K18)/K16</f>
        <v>20.12</v>
      </c>
      <c r="J20"/>
      <c r="K20">
        <f>(K16+K18)*K19/K16</f>
        <v>20.12</v>
      </c>
      <c r="L20">
        <f>K1611</f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 customHeight="1" thickBot="1">
      <c r="A21" s="122" t="s">
        <v>21</v>
      </c>
      <c r="B21" s="122"/>
      <c r="C21" s="122"/>
      <c r="D21" s="122"/>
      <c r="E21" s="122"/>
      <c r="F21" s="122"/>
      <c r="G21" s="19"/>
      <c r="H21" s="20" t="s">
        <v>11</v>
      </c>
      <c r="I21" s="21"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4.5" customHeight="1" thickTop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7.25" customHeight="1">
      <c r="A23" s="107" t="s">
        <v>22</v>
      </c>
      <c r="B23" s="107"/>
      <c r="C23" s="107"/>
      <c r="D23" s="107"/>
      <c r="E23" s="107"/>
      <c r="F23" s="107"/>
      <c r="G23" s="107"/>
      <c r="H23" s="107"/>
      <c r="I23" s="107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3.75" customHeight="1">
      <c r="A24" s="22" t="s">
        <v>23</v>
      </c>
      <c r="B24" s="128" t="s">
        <v>24</v>
      </c>
      <c r="C24" s="128"/>
      <c r="D24" s="128"/>
      <c r="E24" s="128"/>
      <c r="F24" s="128"/>
      <c r="G24" s="128"/>
      <c r="H24" s="22" t="s">
        <v>25</v>
      </c>
      <c r="I24" s="22" t="s">
        <v>26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1.5" customHeight="1">
      <c r="A25" s="86">
        <v>1</v>
      </c>
      <c r="B25" s="103" t="s">
        <v>154</v>
      </c>
      <c r="C25" s="103"/>
      <c r="D25" s="103"/>
      <c r="E25" s="103"/>
      <c r="F25" s="103"/>
      <c r="G25" s="103"/>
      <c r="H25" s="23">
        <f aca="true" t="shared" si="0" ref="H25:H30">I25/$I$31</f>
        <v>0.5434782608695653</v>
      </c>
      <c r="I25" s="88">
        <f>I10/H10*I5</f>
        <v>949.4363636363637</v>
      </c>
      <c r="J25"/>
      <c r="K25"/>
      <c r="L25">
        <f>9.38*28/20</f>
        <v>13.132000000000001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5.5" customHeight="1">
      <c r="A26" s="86">
        <v>2</v>
      </c>
      <c r="B26" s="103" t="s">
        <v>157</v>
      </c>
      <c r="C26" s="103"/>
      <c r="D26" s="103"/>
      <c r="E26" s="103"/>
      <c r="F26" s="103"/>
      <c r="G26" s="103"/>
      <c r="H26" s="23">
        <f t="shared" si="0"/>
        <v>0.2173913043478261</v>
      </c>
      <c r="I26" s="90">
        <f>I10/H10*K12*K13</f>
        <v>379.7745454545455</v>
      </c>
      <c r="J26" s="26">
        <v>80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86">
        <v>3</v>
      </c>
      <c r="B27" s="103" t="s">
        <v>27</v>
      </c>
      <c r="C27" s="103"/>
      <c r="D27" s="103"/>
      <c r="E27" s="103"/>
      <c r="F27" s="103"/>
      <c r="G27" s="103"/>
      <c r="H27" s="23">
        <f t="shared" si="0"/>
        <v>0</v>
      </c>
      <c r="I27" s="88">
        <v>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9.25" customHeight="1">
      <c r="A28" s="121">
        <v>4</v>
      </c>
      <c r="B28" s="103" t="s">
        <v>170</v>
      </c>
      <c r="C28" s="103"/>
      <c r="D28" s="103"/>
      <c r="E28" s="103"/>
      <c r="F28" s="103"/>
      <c r="G28" s="103"/>
      <c r="H28" s="23">
        <f t="shared" si="0"/>
        <v>0.11956521739130437</v>
      </c>
      <c r="I28" s="88">
        <f>I10*I8*I9</f>
        <v>208.87600000000003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.75" customHeight="1">
      <c r="A29" s="121"/>
      <c r="B29" s="134" t="s">
        <v>175</v>
      </c>
      <c r="C29" s="135"/>
      <c r="D29" s="135"/>
      <c r="E29" s="135"/>
      <c r="F29" s="135"/>
      <c r="G29" s="135"/>
      <c r="H29" s="23">
        <f t="shared" si="0"/>
        <v>0.11956521739130437</v>
      </c>
      <c r="I29" s="88">
        <f>I10*I8*I9/K16*K18</f>
        <v>208.87600000000003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86">
        <v>5</v>
      </c>
      <c r="B30" s="103" t="s">
        <v>21</v>
      </c>
      <c r="C30" s="103"/>
      <c r="D30" s="103"/>
      <c r="E30" s="103"/>
      <c r="F30" s="103"/>
      <c r="G30" s="103"/>
      <c r="H30" s="23">
        <f t="shared" si="0"/>
        <v>0</v>
      </c>
      <c r="I30" s="88">
        <v>0</v>
      </c>
      <c r="J30"/>
      <c r="K30" s="98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0" s="30" customFormat="1" ht="15" customHeight="1">
      <c r="A31" s="124" t="s">
        <v>28</v>
      </c>
      <c r="B31" s="124"/>
      <c r="C31" s="124"/>
      <c r="D31" s="124"/>
      <c r="E31" s="124"/>
      <c r="F31" s="124"/>
      <c r="G31" s="124"/>
      <c r="H31" s="27">
        <f>SUM(H25:H30)</f>
        <v>1</v>
      </c>
      <c r="I31" s="28">
        <f>SUM(I25:I30)</f>
        <v>1746.962909090909</v>
      </c>
      <c r="J31" s="29">
        <f>20/8</f>
        <v>2.5</v>
      </c>
    </row>
    <row r="32" spans="1:256" ht="4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3.75" customHeight="1">
      <c r="A33" s="22" t="s">
        <v>29</v>
      </c>
      <c r="B33" s="128" t="s">
        <v>30</v>
      </c>
      <c r="C33" s="128"/>
      <c r="D33" s="128"/>
      <c r="E33" s="128"/>
      <c r="F33" s="128"/>
      <c r="G33" s="128"/>
      <c r="H33" s="22" t="s">
        <v>25</v>
      </c>
      <c r="I33" s="22" t="s">
        <v>26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 s="86">
        <v>1</v>
      </c>
      <c r="B34" s="103" t="s">
        <v>31</v>
      </c>
      <c r="C34" s="103"/>
      <c r="D34" s="103"/>
      <c r="E34" s="103"/>
      <c r="F34" s="103"/>
      <c r="G34" s="103"/>
      <c r="H34" s="23">
        <v>0.2</v>
      </c>
      <c r="I34" s="88">
        <f aca="true" t="shared" si="1" ref="I34:I41">$I$31*H34</f>
        <v>349.39258181818184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 s="86">
        <v>2</v>
      </c>
      <c r="B35" s="103" t="s">
        <v>32</v>
      </c>
      <c r="C35" s="103"/>
      <c r="D35" s="103"/>
      <c r="E35" s="103"/>
      <c r="F35" s="103"/>
      <c r="G35" s="103"/>
      <c r="H35" s="23">
        <v>0.015</v>
      </c>
      <c r="I35" s="88">
        <f t="shared" si="1"/>
        <v>26.204443636363635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 s="86">
        <v>3</v>
      </c>
      <c r="B36" s="103" t="s">
        <v>33</v>
      </c>
      <c r="C36" s="103"/>
      <c r="D36" s="103"/>
      <c r="E36" s="103"/>
      <c r="F36" s="103"/>
      <c r="G36" s="103"/>
      <c r="H36" s="23">
        <v>0.01</v>
      </c>
      <c r="I36" s="88">
        <f t="shared" si="1"/>
        <v>17.46962909090909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 s="86">
        <v>4</v>
      </c>
      <c r="B37" s="103" t="s">
        <v>34</v>
      </c>
      <c r="C37" s="103"/>
      <c r="D37" s="103"/>
      <c r="E37" s="103"/>
      <c r="F37" s="103"/>
      <c r="G37" s="103"/>
      <c r="H37" s="23">
        <v>0.002</v>
      </c>
      <c r="I37" s="88">
        <f t="shared" si="1"/>
        <v>3.4939258181818182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86">
        <v>5</v>
      </c>
      <c r="B38" s="103" t="s">
        <v>35</v>
      </c>
      <c r="C38" s="103"/>
      <c r="D38" s="103"/>
      <c r="E38" s="103"/>
      <c r="F38" s="103"/>
      <c r="G38" s="103"/>
      <c r="H38" s="23">
        <v>0.025</v>
      </c>
      <c r="I38" s="88">
        <f t="shared" si="1"/>
        <v>43.67407272727273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86">
        <v>6</v>
      </c>
      <c r="B39" s="103" t="s">
        <v>36</v>
      </c>
      <c r="C39" s="103"/>
      <c r="D39" s="103"/>
      <c r="E39" s="103"/>
      <c r="F39" s="103"/>
      <c r="G39" s="103"/>
      <c r="H39" s="23">
        <v>0.08</v>
      </c>
      <c r="I39" s="88">
        <f t="shared" si="1"/>
        <v>139.75703272727273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86">
        <v>7</v>
      </c>
      <c r="B40" s="103" t="s">
        <v>37</v>
      </c>
      <c r="C40" s="103"/>
      <c r="D40" s="103"/>
      <c r="E40" s="103"/>
      <c r="F40" s="103"/>
      <c r="G40" s="103"/>
      <c r="H40" s="23">
        <v>0.03</v>
      </c>
      <c r="I40" s="88">
        <f t="shared" si="1"/>
        <v>52.40888727272727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86">
        <v>8</v>
      </c>
      <c r="B41" s="103" t="s">
        <v>38</v>
      </c>
      <c r="C41" s="103"/>
      <c r="D41" s="103"/>
      <c r="E41" s="103"/>
      <c r="F41" s="103"/>
      <c r="G41" s="103"/>
      <c r="H41" s="23">
        <v>0.006</v>
      </c>
      <c r="I41" s="88">
        <f t="shared" si="1"/>
        <v>10.481777454545455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0" s="30" customFormat="1" ht="15" customHeight="1">
      <c r="A42" s="124" t="s">
        <v>39</v>
      </c>
      <c r="B42" s="124"/>
      <c r="C42" s="124"/>
      <c r="D42" s="124"/>
      <c r="E42" s="124"/>
      <c r="F42" s="124"/>
      <c r="G42" s="124"/>
      <c r="H42" s="27">
        <f>SUM(H34:H41)</f>
        <v>0.3680000000000001</v>
      </c>
      <c r="I42" s="28">
        <f>I34+I35+I36+I37+I38+I39+I40+I41</f>
        <v>642.8823505454545</v>
      </c>
      <c r="J42" s="29"/>
    </row>
    <row r="43" spans="1:256" ht="15" customHeight="1">
      <c r="A43" s="133" t="s">
        <v>155</v>
      </c>
      <c r="B43" s="133"/>
      <c r="C43" s="133"/>
      <c r="D43" s="133"/>
      <c r="E43" s="133"/>
      <c r="F43" s="133"/>
      <c r="G43" s="133"/>
      <c r="H43" s="133"/>
      <c r="I43" s="13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3.75" customHeight="1">
      <c r="A44" s="22" t="s">
        <v>40</v>
      </c>
      <c r="B44" s="128" t="s">
        <v>41</v>
      </c>
      <c r="C44" s="128"/>
      <c r="D44" s="128"/>
      <c r="E44" s="128"/>
      <c r="F44" s="128"/>
      <c r="G44" s="128"/>
      <c r="H44" s="22" t="s">
        <v>25</v>
      </c>
      <c r="I44" s="22" t="s">
        <v>26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 s="86">
        <v>1</v>
      </c>
      <c r="B45" s="103" t="s">
        <v>42</v>
      </c>
      <c r="C45" s="103"/>
      <c r="D45" s="103"/>
      <c r="E45" s="103"/>
      <c r="F45" s="103"/>
      <c r="G45" s="103"/>
      <c r="H45" s="23">
        <v>0.1111</v>
      </c>
      <c r="I45" s="88">
        <f aca="true" t="shared" si="2" ref="I45:I52">$I$31*H45</f>
        <v>194.0875792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86">
        <v>2</v>
      </c>
      <c r="B46" s="103" t="s">
        <v>43</v>
      </c>
      <c r="C46" s="103"/>
      <c r="D46" s="103"/>
      <c r="E46" s="103"/>
      <c r="F46" s="103"/>
      <c r="G46" s="103"/>
      <c r="H46" s="23">
        <v>0.02047</v>
      </c>
      <c r="I46" s="88">
        <f t="shared" si="2"/>
        <v>35.760330749090905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 s="86">
        <v>3</v>
      </c>
      <c r="B47" s="103" t="s">
        <v>44</v>
      </c>
      <c r="C47" s="103"/>
      <c r="D47" s="103"/>
      <c r="E47" s="103"/>
      <c r="F47" s="103"/>
      <c r="G47" s="103"/>
      <c r="H47" s="23">
        <v>0.012123</v>
      </c>
      <c r="I47" s="88">
        <f t="shared" si="2"/>
        <v>21.17843134690909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 s="86">
        <v>4</v>
      </c>
      <c r="B48" s="103" t="s">
        <v>45</v>
      </c>
      <c r="C48" s="103"/>
      <c r="D48" s="103"/>
      <c r="E48" s="103"/>
      <c r="F48" s="103"/>
      <c r="G48" s="103"/>
      <c r="H48" s="23">
        <v>0.011436</v>
      </c>
      <c r="I48" s="88">
        <f t="shared" si="2"/>
        <v>19.978267828363638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 s="86">
        <v>5</v>
      </c>
      <c r="B49" s="103" t="s">
        <v>46</v>
      </c>
      <c r="C49" s="103"/>
      <c r="D49" s="103"/>
      <c r="E49" s="103"/>
      <c r="F49" s="103"/>
      <c r="G49" s="103"/>
      <c r="H49" s="23">
        <v>0.000174</v>
      </c>
      <c r="I49" s="88">
        <f t="shared" si="2"/>
        <v>0.3039715461818182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 s="86">
        <v>6</v>
      </c>
      <c r="B50" s="103" t="s">
        <v>47</v>
      </c>
      <c r="C50" s="103"/>
      <c r="D50" s="103"/>
      <c r="E50" s="103"/>
      <c r="F50" s="103"/>
      <c r="G50" s="103"/>
      <c r="H50" s="23">
        <v>0.000442</v>
      </c>
      <c r="I50" s="88">
        <f t="shared" si="2"/>
        <v>0.7721576058181818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 s="86">
        <v>7</v>
      </c>
      <c r="B51" s="103" t="s">
        <v>48</v>
      </c>
      <c r="C51" s="103"/>
      <c r="D51" s="103"/>
      <c r="E51" s="103"/>
      <c r="F51" s="103"/>
      <c r="G51" s="103"/>
      <c r="H51" s="23">
        <v>0.00018500000000000002</v>
      </c>
      <c r="I51" s="88">
        <f t="shared" si="2"/>
        <v>0.32318813818181824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 s="86">
        <v>8</v>
      </c>
      <c r="B52" s="103" t="s">
        <v>49</v>
      </c>
      <c r="C52" s="103"/>
      <c r="D52" s="103"/>
      <c r="E52" s="103"/>
      <c r="F52" s="103"/>
      <c r="G52" s="103"/>
      <c r="H52" s="23">
        <v>0.09079</v>
      </c>
      <c r="I52" s="88">
        <f t="shared" si="2"/>
        <v>158.60676251636363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10" s="30" customFormat="1" ht="15" customHeight="1">
      <c r="A53" s="124" t="s">
        <v>50</v>
      </c>
      <c r="B53" s="124"/>
      <c r="C53" s="124"/>
      <c r="D53" s="124"/>
      <c r="E53" s="124"/>
      <c r="F53" s="124"/>
      <c r="G53" s="124"/>
      <c r="H53" s="27">
        <f>SUM(H45:H52)</f>
        <v>0.24672</v>
      </c>
      <c r="I53" s="28">
        <f>I45+I46+I47+I48+I49+I50+I51+I52</f>
        <v>431.01068893090905</v>
      </c>
      <c r="J53" s="29"/>
    </row>
    <row r="54" spans="1:256" ht="11.25" customHeight="1">
      <c r="A54" s="31" t="s">
        <v>51</v>
      </c>
      <c r="B54" s="118" t="s">
        <v>52</v>
      </c>
      <c r="C54" s="118"/>
      <c r="D54" s="118"/>
      <c r="E54" s="118"/>
      <c r="F54" s="118"/>
      <c r="G54" s="118"/>
      <c r="H54" s="118"/>
      <c r="I54" s="118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>
      <c r="A55" s="31" t="s">
        <v>53</v>
      </c>
      <c r="B55" s="132" t="s">
        <v>54</v>
      </c>
      <c r="C55" s="132"/>
      <c r="D55" s="132"/>
      <c r="E55" s="132"/>
      <c r="F55" s="132"/>
      <c r="G55" s="132"/>
      <c r="H55" s="132"/>
      <c r="I55" s="13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33.75" customHeight="1">
      <c r="A56" s="22" t="s">
        <v>55</v>
      </c>
      <c r="B56" s="128" t="s">
        <v>56</v>
      </c>
      <c r="C56" s="128"/>
      <c r="D56" s="128"/>
      <c r="E56" s="128"/>
      <c r="F56" s="128"/>
      <c r="G56" s="128"/>
      <c r="H56" s="22" t="s">
        <v>25</v>
      </c>
      <c r="I56" s="22" t="s">
        <v>26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>
      <c r="A57" s="86">
        <v>1</v>
      </c>
      <c r="B57" s="103" t="s">
        <v>57</v>
      </c>
      <c r="C57" s="103"/>
      <c r="D57" s="103"/>
      <c r="E57" s="103"/>
      <c r="F57" s="103"/>
      <c r="G57" s="103"/>
      <c r="H57" s="23">
        <v>0.023627</v>
      </c>
      <c r="I57" s="88">
        <f>$I$31*H57</f>
        <v>41.27549265309091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>
      <c r="A58" s="86">
        <v>2</v>
      </c>
      <c r="B58" s="103" t="s">
        <v>58</v>
      </c>
      <c r="C58" s="103"/>
      <c r="D58" s="103"/>
      <c r="E58" s="103"/>
      <c r="F58" s="103"/>
      <c r="G58" s="103"/>
      <c r="H58" s="23">
        <v>0.0017170000000000002</v>
      </c>
      <c r="I58" s="88">
        <f>$I$31*H58</f>
        <v>2.999535314909091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>
      <c r="A59" s="86">
        <v>3</v>
      </c>
      <c r="B59" s="103" t="s">
        <v>59</v>
      </c>
      <c r="C59" s="103"/>
      <c r="D59" s="103"/>
      <c r="E59" s="103"/>
      <c r="F59" s="103"/>
      <c r="G59" s="103"/>
      <c r="H59" s="23">
        <v>0.011813</v>
      </c>
      <c r="I59" s="88">
        <f>$I$31*H59</f>
        <v>20.63687284509091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10" s="30" customFormat="1" ht="15" customHeight="1">
      <c r="A60" s="124" t="s">
        <v>60</v>
      </c>
      <c r="B60" s="124"/>
      <c r="C60" s="124"/>
      <c r="D60" s="124"/>
      <c r="E60" s="124"/>
      <c r="F60" s="124"/>
      <c r="G60" s="124"/>
      <c r="H60" s="27">
        <f>SUM(H57:H59)</f>
        <v>0.037156999999999996</v>
      </c>
      <c r="I60" s="28">
        <f>I57+I58+I59</f>
        <v>64.91190081309091</v>
      </c>
      <c r="J60" s="29"/>
    </row>
    <row r="61" spans="1:256" ht="4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3.75" customHeight="1">
      <c r="A62" s="22" t="s">
        <v>61</v>
      </c>
      <c r="B62" s="128" t="s">
        <v>62</v>
      </c>
      <c r="C62" s="128"/>
      <c r="D62" s="128"/>
      <c r="E62" s="128"/>
      <c r="F62" s="128"/>
      <c r="G62" s="128"/>
      <c r="H62" s="22" t="s">
        <v>25</v>
      </c>
      <c r="I62" s="22" t="s">
        <v>26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>
      <c r="A63" s="86">
        <v>1</v>
      </c>
      <c r="B63" s="103" t="s">
        <v>63</v>
      </c>
      <c r="C63" s="103"/>
      <c r="D63" s="103"/>
      <c r="E63" s="103"/>
      <c r="F63" s="103"/>
      <c r="G63" s="103"/>
      <c r="H63" s="23">
        <f>(H42*H53)</f>
        <v>0.09079296000000002</v>
      </c>
      <c r="I63" s="88">
        <f>$I$31*H63</f>
        <v>158.61193352657457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1" s="30" customFormat="1" ht="15" customHeight="1">
      <c r="A64" s="124" t="s">
        <v>64</v>
      </c>
      <c r="B64" s="124"/>
      <c r="C64" s="124"/>
      <c r="D64" s="124"/>
      <c r="E64" s="124"/>
      <c r="F64" s="124"/>
      <c r="G64" s="124"/>
      <c r="H64" s="27">
        <f>SUM(H63:H63)</f>
        <v>0.09079296000000002</v>
      </c>
      <c r="I64" s="28">
        <f>I63</f>
        <v>158.61193352657457</v>
      </c>
      <c r="J64" s="29"/>
      <c r="K64" s="32"/>
    </row>
    <row r="65" spans="1:256" ht="4.5" customHeight="1">
      <c r="A65"/>
      <c r="B65"/>
      <c r="C65"/>
      <c r="D65"/>
      <c r="E65"/>
      <c r="F65"/>
      <c r="G65"/>
      <c r="H65"/>
      <c r="I65"/>
      <c r="J65" s="33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0" s="30" customFormat="1" ht="12" customHeight="1">
      <c r="A66" s="131" t="s">
        <v>65</v>
      </c>
      <c r="B66" s="131"/>
      <c r="C66" s="131"/>
      <c r="D66" s="131"/>
      <c r="E66" s="131"/>
      <c r="F66" s="131"/>
      <c r="G66" s="131"/>
      <c r="H66" s="34">
        <f>H42+H53+H60+H64</f>
        <v>0.7426699600000002</v>
      </c>
      <c r="I66" s="35">
        <f>I42+I53+I60+I64</f>
        <v>1297.416873816029</v>
      </c>
      <c r="J66" s="29"/>
    </row>
    <row r="67" spans="1:256" ht="4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33.75" customHeight="1">
      <c r="A68" s="22" t="s">
        <v>66</v>
      </c>
      <c r="B68" s="128" t="s">
        <v>67</v>
      </c>
      <c r="C68" s="128"/>
      <c r="D68" s="128"/>
      <c r="E68" s="128"/>
      <c r="F68" s="128"/>
      <c r="G68" s="128"/>
      <c r="H68" s="22" t="s">
        <v>25</v>
      </c>
      <c r="I68" s="22" t="s">
        <v>26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>
      <c r="A69" s="93">
        <v>1</v>
      </c>
      <c r="B69" s="103" t="s">
        <v>68</v>
      </c>
      <c r="C69" s="103"/>
      <c r="D69" s="103"/>
      <c r="E69" s="103"/>
      <c r="F69" s="103"/>
      <c r="G69" s="103"/>
      <c r="H69" s="23">
        <f>I69/$I$31</f>
        <v>0.2203037614578069</v>
      </c>
      <c r="I69" s="88">
        <f>I80</f>
        <v>384.8625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>
      <c r="A70" s="93">
        <v>2</v>
      </c>
      <c r="B70" s="103" t="s">
        <v>69</v>
      </c>
      <c r="C70" s="103"/>
      <c r="D70" s="103"/>
      <c r="E70" s="103"/>
      <c r="F70" s="103"/>
      <c r="G70" s="103"/>
      <c r="H70" s="23">
        <f>I70/$I$31</f>
        <v>0.09344637176040371</v>
      </c>
      <c r="I70" s="88">
        <f>I76</f>
        <v>163.24734545454544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 customHeight="1">
      <c r="A71" s="86">
        <v>3</v>
      </c>
      <c r="B71" s="103" t="s">
        <v>70</v>
      </c>
      <c r="C71" s="103"/>
      <c r="D71" s="103"/>
      <c r="E71" s="103"/>
      <c r="F71" s="103"/>
      <c r="G71" s="103"/>
      <c r="H71" s="23">
        <f>I71/$I$31</f>
        <v>0.011517130612961966</v>
      </c>
      <c r="I71" s="88">
        <f>I20</f>
        <v>20.12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>
      <c r="A72" s="124" t="s">
        <v>71</v>
      </c>
      <c r="B72" s="124"/>
      <c r="C72" s="124"/>
      <c r="D72" s="124"/>
      <c r="E72" s="124"/>
      <c r="F72" s="124"/>
      <c r="G72" s="124"/>
      <c r="H72" s="27">
        <f>H69+H70+H71</f>
        <v>0.32526726383117255</v>
      </c>
      <c r="I72" s="28">
        <f>I69+I70+I71</f>
        <v>568.2298454545454</v>
      </c>
      <c r="J72" s="36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.5" customHeight="1">
      <c r="A73" s="37"/>
      <c r="B73" s="37"/>
      <c r="C73" s="37"/>
      <c r="D73" s="37"/>
      <c r="E73" s="37"/>
      <c r="F73" s="37"/>
      <c r="G73" s="37"/>
      <c r="H73" s="38"/>
      <c r="I73" s="39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customHeight="1">
      <c r="A74" s="120" t="s">
        <v>72</v>
      </c>
      <c r="B74" s="120"/>
      <c r="C74" s="120"/>
      <c r="D74" s="120"/>
      <c r="E74" s="120"/>
      <c r="F74" s="120"/>
      <c r="G74" s="120"/>
      <c r="H74" s="120"/>
      <c r="I74" s="120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4" customHeight="1">
      <c r="A75" s="121" t="s">
        <v>73</v>
      </c>
      <c r="B75" s="121"/>
      <c r="C75" s="86" t="s">
        <v>74</v>
      </c>
      <c r="D75" s="86" t="s">
        <v>75</v>
      </c>
      <c r="E75" s="86" t="s">
        <v>76</v>
      </c>
      <c r="F75" s="86" t="s">
        <v>77</v>
      </c>
      <c r="G75" s="86" t="s">
        <v>78</v>
      </c>
      <c r="H75" s="23" t="s">
        <v>79</v>
      </c>
      <c r="I75" s="88" t="s">
        <v>80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 customHeight="1">
      <c r="A76" s="114">
        <f>I12</f>
        <v>4.05</v>
      </c>
      <c r="B76" s="114"/>
      <c r="C76" s="86">
        <f>I13</f>
        <v>30</v>
      </c>
      <c r="D76" s="86">
        <f>I14</f>
        <v>2</v>
      </c>
      <c r="E76" s="91">
        <f>A76*C76*D76</f>
        <v>243</v>
      </c>
      <c r="F76" s="88">
        <f>I25+I26</f>
        <v>1329.2109090909091</v>
      </c>
      <c r="G76" s="41">
        <f>I15</f>
        <v>0.06</v>
      </c>
      <c r="H76" s="91">
        <f>F76*G76</f>
        <v>79.75265454545455</v>
      </c>
      <c r="I76" s="88">
        <f>E76-H76</f>
        <v>163.24734545454544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4.5" customHeight="1">
      <c r="A77" s="42"/>
      <c r="B77" s="42"/>
      <c r="C77" s="42"/>
      <c r="D77" s="42"/>
      <c r="E77" s="43"/>
      <c r="F77" s="43"/>
      <c r="G77" s="44"/>
      <c r="H77" s="43"/>
      <c r="I77" s="45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 customHeight="1">
      <c r="A78" s="120" t="s">
        <v>81</v>
      </c>
      <c r="B78" s="120"/>
      <c r="C78" s="120"/>
      <c r="D78" s="120"/>
      <c r="E78" s="120"/>
      <c r="F78" s="120"/>
      <c r="G78" s="120"/>
      <c r="H78" s="120"/>
      <c r="I78" s="120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3.25" customHeight="1">
      <c r="A79" s="121" t="s">
        <v>73</v>
      </c>
      <c r="B79" s="121"/>
      <c r="C79" s="86" t="s">
        <v>82</v>
      </c>
      <c r="D79" s="86" t="s">
        <v>75</v>
      </c>
      <c r="E79" s="86" t="s">
        <v>76</v>
      </c>
      <c r="F79" s="86" t="s">
        <v>77</v>
      </c>
      <c r="G79" s="86" t="s">
        <v>78</v>
      </c>
      <c r="H79" s="23" t="str">
        <f>H75</f>
        <v>Valor desconto</v>
      </c>
      <c r="I79" s="88" t="s">
        <v>80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>
      <c r="A80" s="130">
        <f>I16</f>
        <v>15.55</v>
      </c>
      <c r="B80" s="130"/>
      <c r="C80" s="46">
        <f>I17</f>
        <v>30</v>
      </c>
      <c r="D80" s="86">
        <f>I18</f>
        <v>1</v>
      </c>
      <c r="E80" s="88">
        <f>A80*C80*D80</f>
        <v>466.5</v>
      </c>
      <c r="F80" s="88">
        <f>E80</f>
        <v>466.5</v>
      </c>
      <c r="G80" s="47">
        <f>I19</f>
        <v>0.17500000000000002</v>
      </c>
      <c r="H80" s="91">
        <f>F80*G80</f>
        <v>81.6375</v>
      </c>
      <c r="I80" s="88">
        <f>E80-H80</f>
        <v>384.8625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4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" customHeight="1">
      <c r="A82" s="104" t="s">
        <v>83</v>
      </c>
      <c r="B82" s="104"/>
      <c r="C82" s="104"/>
      <c r="D82" s="104"/>
      <c r="E82" s="104"/>
      <c r="F82" s="104"/>
      <c r="G82" s="104"/>
      <c r="H82" s="48">
        <f>H31+H66+H72</f>
        <v>2.067937223831173</v>
      </c>
      <c r="I82" s="49">
        <f>I31+I66+I72</f>
        <v>3612.6096283614834</v>
      </c>
      <c r="J82" s="36"/>
      <c r="K82"/>
      <c r="L82" s="36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12" s="54" customFormat="1" ht="4.5" customHeight="1">
      <c r="A83" s="50"/>
      <c r="B83" s="50"/>
      <c r="C83" s="50"/>
      <c r="D83" s="50"/>
      <c r="E83" s="50"/>
      <c r="F83" s="50"/>
      <c r="G83" s="50"/>
      <c r="H83" s="51"/>
      <c r="I83" s="52"/>
      <c r="J83" s="53"/>
      <c r="L83" s="53"/>
    </row>
    <row r="84" spans="1:256" ht="11.25" customHeight="1">
      <c r="A84" s="107" t="s">
        <v>84</v>
      </c>
      <c r="B84" s="107"/>
      <c r="C84" s="107"/>
      <c r="D84" s="107"/>
      <c r="E84" s="107"/>
      <c r="F84" s="107"/>
      <c r="G84" s="107"/>
      <c r="H84" s="107"/>
      <c r="I84" s="107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3.75" customHeight="1">
      <c r="A85" s="22" t="s">
        <v>23</v>
      </c>
      <c r="B85" s="128" t="s">
        <v>85</v>
      </c>
      <c r="C85" s="128"/>
      <c r="D85" s="128"/>
      <c r="E85" s="128"/>
      <c r="F85" s="128"/>
      <c r="G85" s="128"/>
      <c r="H85" s="22" t="s">
        <v>25</v>
      </c>
      <c r="I85" s="22" t="s">
        <v>26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 customHeight="1">
      <c r="A86" s="86">
        <v>1</v>
      </c>
      <c r="B86" s="103" t="s">
        <v>86</v>
      </c>
      <c r="C86" s="103"/>
      <c r="D86" s="103"/>
      <c r="E86" s="103"/>
      <c r="F86" s="103"/>
      <c r="G86" s="103"/>
      <c r="H86" s="23">
        <f aca="true" t="shared" si="3" ref="H86:H91">I86/$I$97</f>
        <v>0</v>
      </c>
      <c r="I86" s="88"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 customHeight="1">
      <c r="A87" s="86">
        <v>2</v>
      </c>
      <c r="B87" s="103" t="s">
        <v>87</v>
      </c>
      <c r="C87" s="103"/>
      <c r="D87" s="103"/>
      <c r="E87" s="103"/>
      <c r="F87" s="103"/>
      <c r="G87" s="103"/>
      <c r="H87" s="23">
        <f t="shared" si="3"/>
        <v>0</v>
      </c>
      <c r="I87" s="88">
        <v>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 customHeight="1">
      <c r="A88" s="86">
        <v>3</v>
      </c>
      <c r="B88" s="103" t="s">
        <v>88</v>
      </c>
      <c r="C88" s="103"/>
      <c r="D88" s="103"/>
      <c r="E88" s="103"/>
      <c r="F88" s="103"/>
      <c r="G88" s="103"/>
      <c r="H88" s="23">
        <f t="shared" si="3"/>
        <v>0</v>
      </c>
      <c r="I88" s="88">
        <v>0</v>
      </c>
      <c r="J88"/>
      <c r="K88" s="55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 customHeight="1">
      <c r="A89" s="86">
        <v>4</v>
      </c>
      <c r="B89" s="103" t="s">
        <v>89</v>
      </c>
      <c r="C89" s="103"/>
      <c r="D89" s="103"/>
      <c r="E89" s="103"/>
      <c r="F89" s="103"/>
      <c r="G89" s="103"/>
      <c r="H89" s="23">
        <f t="shared" si="3"/>
        <v>0</v>
      </c>
      <c r="I89" s="88"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 customHeight="1">
      <c r="A90" s="86">
        <v>5</v>
      </c>
      <c r="B90" s="103" t="s">
        <v>90</v>
      </c>
      <c r="C90" s="103"/>
      <c r="D90" s="103"/>
      <c r="E90" s="103"/>
      <c r="F90" s="103"/>
      <c r="G90" s="103"/>
      <c r="H90" s="23">
        <f t="shared" si="3"/>
        <v>0</v>
      </c>
      <c r="I90" s="88">
        <v>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 customHeight="1">
      <c r="A91" s="86">
        <v>6</v>
      </c>
      <c r="B91" s="103" t="s">
        <v>91</v>
      </c>
      <c r="C91" s="103"/>
      <c r="D91" s="103"/>
      <c r="E91" s="103"/>
      <c r="F91" s="103"/>
      <c r="G91" s="103"/>
      <c r="H91" s="23">
        <f t="shared" si="3"/>
        <v>0</v>
      </c>
      <c r="I91" s="88">
        <v>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 customHeight="1">
      <c r="A92" s="124" t="s">
        <v>92</v>
      </c>
      <c r="B92" s="124"/>
      <c r="C92" s="124"/>
      <c r="D92" s="124"/>
      <c r="E92" s="124"/>
      <c r="F92" s="124"/>
      <c r="G92" s="124"/>
      <c r="H92" s="27">
        <f>H86+H87+H88+H89+H90+H91</f>
        <v>0</v>
      </c>
      <c r="I92" s="81">
        <f>I86+I87+I88+I89+I90+I91</f>
        <v>0</v>
      </c>
      <c r="J92" s="36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6.5" customHeight="1">
      <c r="A93" s="31" t="s">
        <v>93</v>
      </c>
      <c r="B93" s="118" t="s">
        <v>94</v>
      </c>
      <c r="C93" s="118"/>
      <c r="D93" s="118"/>
      <c r="E93" s="118"/>
      <c r="F93" s="118"/>
      <c r="G93" s="118"/>
      <c r="H93" s="118"/>
      <c r="I93" s="118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6.5" customHeight="1">
      <c r="A94" s="31" t="s">
        <v>95</v>
      </c>
      <c r="B94" s="119" t="s">
        <v>96</v>
      </c>
      <c r="C94" s="119"/>
      <c r="D94" s="119"/>
      <c r="E94" s="119"/>
      <c r="F94" s="119"/>
      <c r="G94" s="119"/>
      <c r="H94" s="119"/>
      <c r="I94" s="119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30" customHeight="1">
      <c r="A95" s="125" t="s">
        <v>97</v>
      </c>
      <c r="B95" s="125"/>
      <c r="C95" s="125"/>
      <c r="D95" s="125"/>
      <c r="E95" s="125"/>
      <c r="F95" s="56">
        <v>0.1</v>
      </c>
      <c r="G95" s="83">
        <f>I97*F95</f>
        <v>344.93622829069386</v>
      </c>
      <c r="H95" s="89" t="s">
        <v>98</v>
      </c>
      <c r="I95" s="58">
        <f>I70</f>
        <v>163.24734545454544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10" s="61" customFormat="1" ht="16.5" customHeight="1">
      <c r="A96" s="126" t="s">
        <v>99</v>
      </c>
      <c r="B96" s="126"/>
      <c r="C96" s="89" t="s">
        <v>100</v>
      </c>
      <c r="D96" s="89" t="s">
        <v>101</v>
      </c>
      <c r="E96" s="89" t="s">
        <v>102</v>
      </c>
      <c r="F96" s="89" t="s">
        <v>103</v>
      </c>
      <c r="G96" s="89" t="s">
        <v>104</v>
      </c>
      <c r="H96" s="89" t="s">
        <v>105</v>
      </c>
      <c r="I96" s="59" t="s">
        <v>106</v>
      </c>
      <c r="J96" s="60"/>
    </row>
    <row r="97" spans="1:256" ht="16.5" customHeight="1">
      <c r="A97" s="127">
        <f>I31</f>
        <v>1746.962909090909</v>
      </c>
      <c r="B97" s="127"/>
      <c r="C97" s="90">
        <f>I42</f>
        <v>642.8823505454545</v>
      </c>
      <c r="D97" s="90">
        <f>I53</f>
        <v>431.01068893090905</v>
      </c>
      <c r="E97" s="90">
        <f>I60</f>
        <v>64.91190081309091</v>
      </c>
      <c r="F97" s="90">
        <f>I64</f>
        <v>158.61193352657457</v>
      </c>
      <c r="G97" s="90">
        <f>I72</f>
        <v>568.2298454545454</v>
      </c>
      <c r="H97" s="90">
        <f>A97+C97+D97+E97+F97+G97</f>
        <v>3612.6096283614834</v>
      </c>
      <c r="I97" s="90">
        <f>H97-I95</f>
        <v>3449.362282906938</v>
      </c>
      <c r="J97" s="36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4.5" customHeight="1">
      <c r="A98" s="31"/>
      <c r="B98" s="129"/>
      <c r="C98" s="129"/>
      <c r="D98" s="129"/>
      <c r="E98" s="129"/>
      <c r="F98" s="129"/>
      <c r="G98" s="129"/>
      <c r="H98" s="129"/>
      <c r="I98" s="129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33.75" customHeight="1">
      <c r="A99" s="22" t="s">
        <v>29</v>
      </c>
      <c r="B99" s="128" t="s">
        <v>107</v>
      </c>
      <c r="C99" s="128"/>
      <c r="D99" s="128"/>
      <c r="E99" s="128"/>
      <c r="F99" s="128"/>
      <c r="G99" s="128"/>
      <c r="H99" s="22" t="s">
        <v>25</v>
      </c>
      <c r="I99" s="22" t="s">
        <v>26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" customHeight="1">
      <c r="A100" s="86">
        <v>1</v>
      </c>
      <c r="B100" s="103" t="s">
        <v>108</v>
      </c>
      <c r="C100" s="103"/>
      <c r="D100" s="103"/>
      <c r="E100" s="103"/>
      <c r="F100" s="103"/>
      <c r="G100" s="103"/>
      <c r="H100" s="23">
        <f>I100/$I$110</f>
        <v>0</v>
      </c>
      <c r="I100" s="88"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 customHeight="1">
      <c r="A101" s="86">
        <v>2</v>
      </c>
      <c r="B101" s="103" t="s">
        <v>109</v>
      </c>
      <c r="C101" s="103"/>
      <c r="D101" s="103"/>
      <c r="E101" s="103"/>
      <c r="F101" s="103"/>
      <c r="G101" s="103"/>
      <c r="H101" s="23">
        <f>I101/$I$110</f>
        <v>0</v>
      </c>
      <c r="I101" s="88"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customHeight="1">
      <c r="A102" s="124" t="s">
        <v>110</v>
      </c>
      <c r="B102" s="124"/>
      <c r="C102" s="124"/>
      <c r="D102" s="124"/>
      <c r="E102" s="124"/>
      <c r="F102" s="124"/>
      <c r="G102" s="124"/>
      <c r="H102" s="27">
        <f>H100+H101</f>
        <v>0</v>
      </c>
      <c r="I102" s="28">
        <f>I100+I101</f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4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33.75" customHeight="1">
      <c r="A104" s="22" t="s">
        <v>40</v>
      </c>
      <c r="B104" s="128" t="s">
        <v>111</v>
      </c>
      <c r="C104" s="128"/>
      <c r="D104" s="128"/>
      <c r="E104" s="128"/>
      <c r="F104" s="128"/>
      <c r="G104" s="128"/>
      <c r="H104" s="22" t="s">
        <v>25</v>
      </c>
      <c r="I104" s="22" t="s">
        <v>26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customHeight="1">
      <c r="A105" s="86">
        <v>1</v>
      </c>
      <c r="B105" s="103" t="s">
        <v>111</v>
      </c>
      <c r="C105" s="103"/>
      <c r="D105" s="103"/>
      <c r="E105" s="103"/>
      <c r="F105" s="103"/>
      <c r="G105" s="103"/>
      <c r="H105" s="23">
        <f>I105/I110</f>
        <v>0</v>
      </c>
      <c r="I105" s="88"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 customHeight="1">
      <c r="A106" s="124" t="s">
        <v>112</v>
      </c>
      <c r="B106" s="124"/>
      <c r="C106" s="124"/>
      <c r="D106" s="124"/>
      <c r="E106" s="124"/>
      <c r="F106" s="124"/>
      <c r="G106" s="124"/>
      <c r="H106" s="27">
        <f>H105</f>
        <v>0</v>
      </c>
      <c r="I106" s="28">
        <f>I105</f>
        <v>0</v>
      </c>
      <c r="J106" s="36"/>
      <c r="K106" s="36"/>
      <c r="L106" s="62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4.5" customHeight="1">
      <c r="A107" s="37"/>
      <c r="B107" s="37"/>
      <c r="C107" s="37"/>
      <c r="D107" s="37"/>
      <c r="E107" s="37"/>
      <c r="F107" s="37"/>
      <c r="G107" s="37"/>
      <c r="H107" s="38"/>
      <c r="I107" s="39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39" customHeight="1">
      <c r="A108" s="125" t="s">
        <v>113</v>
      </c>
      <c r="B108" s="125"/>
      <c r="C108" s="125"/>
      <c r="D108" s="125"/>
      <c r="E108" s="125"/>
      <c r="F108" s="63">
        <v>0.18</v>
      </c>
      <c r="G108" s="83">
        <f>I110*F108</f>
        <v>620.8852109232488</v>
      </c>
      <c r="H108" s="89" t="s">
        <v>98</v>
      </c>
      <c r="I108" s="58">
        <f>I70</f>
        <v>163.24734545454544</v>
      </c>
      <c r="J108"/>
      <c r="K108"/>
      <c r="L108" s="62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12" s="61" customFormat="1" ht="16.5" customHeight="1">
      <c r="A109" s="126" t="s">
        <v>99</v>
      </c>
      <c r="B109" s="126"/>
      <c r="C109" s="89" t="s">
        <v>100</v>
      </c>
      <c r="D109" s="89" t="s">
        <v>101</v>
      </c>
      <c r="E109" s="89" t="s">
        <v>102</v>
      </c>
      <c r="F109" s="89" t="s">
        <v>103</v>
      </c>
      <c r="G109" s="89" t="s">
        <v>104</v>
      </c>
      <c r="H109" s="89" t="s">
        <v>105</v>
      </c>
      <c r="I109" s="59" t="s">
        <v>106</v>
      </c>
      <c r="J109" s="60"/>
      <c r="L109" s="60"/>
    </row>
    <row r="110" spans="1:256" ht="16.5" customHeight="1">
      <c r="A110" s="127">
        <f>I31</f>
        <v>1746.962909090909</v>
      </c>
      <c r="B110" s="127"/>
      <c r="C110" s="90">
        <f>I42</f>
        <v>642.8823505454545</v>
      </c>
      <c r="D110" s="90">
        <f>I53</f>
        <v>431.01068893090905</v>
      </c>
      <c r="E110" s="90">
        <f>I60</f>
        <v>64.91190081309091</v>
      </c>
      <c r="F110" s="90">
        <f>I64</f>
        <v>158.61193352657457</v>
      </c>
      <c r="G110" s="90">
        <f>I72</f>
        <v>568.2298454545454</v>
      </c>
      <c r="H110" s="90">
        <f>A110+C110+D110+E110+F110+G110</f>
        <v>3612.6096283614834</v>
      </c>
      <c r="I110" s="90">
        <f>H110-I108</f>
        <v>3449.362282906938</v>
      </c>
      <c r="J110" s="36"/>
      <c r="K110"/>
      <c r="L110" s="62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4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" customHeight="1">
      <c r="A112" s="104" t="s">
        <v>114</v>
      </c>
      <c r="B112" s="104"/>
      <c r="C112" s="104"/>
      <c r="D112" s="104"/>
      <c r="E112" s="104"/>
      <c r="F112" s="104"/>
      <c r="G112" s="104"/>
      <c r="H112" s="48">
        <f>H92+H102+H106</f>
        <v>0</v>
      </c>
      <c r="I112" s="49">
        <f>I92+I102+I106</f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4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1.25" customHeight="1">
      <c r="A114" s="107" t="s">
        <v>115</v>
      </c>
      <c r="B114" s="107"/>
      <c r="C114" s="107"/>
      <c r="D114" s="107"/>
      <c r="E114" s="107"/>
      <c r="F114" s="107"/>
      <c r="G114" s="107"/>
      <c r="H114" s="107"/>
      <c r="I114" s="107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33.75" customHeight="1">
      <c r="A115" s="22" t="s">
        <v>23</v>
      </c>
      <c r="B115" s="128" t="s">
        <v>116</v>
      </c>
      <c r="C115" s="128"/>
      <c r="D115" s="128"/>
      <c r="E115" s="128"/>
      <c r="F115" s="128"/>
      <c r="G115" s="128"/>
      <c r="H115" s="22" t="s">
        <v>25</v>
      </c>
      <c r="I115" s="22" t="s">
        <v>26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" customHeight="1">
      <c r="A116" s="86">
        <v>1</v>
      </c>
      <c r="B116" s="103" t="s">
        <v>117</v>
      </c>
      <c r="C116" s="103"/>
      <c r="D116" s="103"/>
      <c r="E116" s="103"/>
      <c r="F116" s="103"/>
      <c r="G116" s="103"/>
      <c r="H116" s="23">
        <f>I116/$I$82</f>
        <v>0.019241982507288632</v>
      </c>
      <c r="I116" s="88">
        <f>($D$126/$E$127)*G126</f>
        <v>69.51377127459415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 customHeight="1">
      <c r="A117" s="86">
        <v>2</v>
      </c>
      <c r="B117" s="103" t="s">
        <v>118</v>
      </c>
      <c r="C117" s="103"/>
      <c r="D117" s="103"/>
      <c r="E117" s="103"/>
      <c r="F117" s="103"/>
      <c r="G117" s="103"/>
      <c r="H117" s="23">
        <f>I117/$I$82</f>
        <v>0.08862973760932946</v>
      </c>
      <c r="I117" s="88">
        <f>($D$126/$E$127)*G127</f>
        <v>320.1846434466155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" customHeight="1">
      <c r="A118" s="86">
        <v>3</v>
      </c>
      <c r="B118" s="103" t="s">
        <v>10</v>
      </c>
      <c r="C118" s="103"/>
      <c r="D118" s="103"/>
      <c r="E118" s="103"/>
      <c r="F118" s="103"/>
      <c r="G118" s="103"/>
      <c r="H118" s="23">
        <f>I118/$I$82</f>
        <v>0.05830903790087465</v>
      </c>
      <c r="I118" s="88">
        <f>($D$126/$E$127)*G128</f>
        <v>210.6477917411944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 customHeight="1">
      <c r="A119" s="86">
        <v>4</v>
      </c>
      <c r="B119" s="103" t="s">
        <v>119</v>
      </c>
      <c r="C119" s="103"/>
      <c r="D119" s="103"/>
      <c r="E119" s="103"/>
      <c r="F119" s="103"/>
      <c r="G119" s="103"/>
      <c r="H119" s="23">
        <f>I119/$I$82</f>
        <v>0</v>
      </c>
      <c r="I119" s="88"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" customHeight="1">
      <c r="A120" s="86">
        <v>5</v>
      </c>
      <c r="B120" s="103" t="s">
        <v>91</v>
      </c>
      <c r="C120" s="103"/>
      <c r="D120" s="103"/>
      <c r="E120" s="103"/>
      <c r="F120" s="103"/>
      <c r="G120" s="103"/>
      <c r="H120" s="23">
        <f>I120/$I$82</f>
        <v>0</v>
      </c>
      <c r="I120" s="88"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 customHeight="1">
      <c r="A121" s="124" t="s">
        <v>120</v>
      </c>
      <c r="B121" s="124"/>
      <c r="C121" s="124"/>
      <c r="D121" s="124"/>
      <c r="E121" s="124"/>
      <c r="F121" s="124"/>
      <c r="G121" s="124"/>
      <c r="H121" s="27">
        <f>H116+H117+H118+H119+H120</f>
        <v>0.16618075801749274</v>
      </c>
      <c r="I121" s="28">
        <f>I116+I117+I118+I119+I120</f>
        <v>600.3462064624041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1.25" customHeight="1">
      <c r="A122" s="31" t="s">
        <v>121</v>
      </c>
      <c r="B122" s="118" t="s">
        <v>122</v>
      </c>
      <c r="C122" s="118"/>
      <c r="D122" s="118"/>
      <c r="E122" s="118"/>
      <c r="F122" s="118"/>
      <c r="G122" s="118"/>
      <c r="H122" s="118"/>
      <c r="I122" s="118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20.25" customHeight="1">
      <c r="A123" s="31" t="s">
        <v>123</v>
      </c>
      <c r="B123" s="119" t="s">
        <v>124</v>
      </c>
      <c r="C123" s="119"/>
      <c r="D123" s="119"/>
      <c r="E123" s="119"/>
      <c r="F123" s="119"/>
      <c r="G123" s="119"/>
      <c r="H123" s="119"/>
      <c r="I123" s="119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3.5" customHeight="1">
      <c r="A124" s="120" t="s">
        <v>125</v>
      </c>
      <c r="B124" s="120"/>
      <c r="C124" s="120"/>
      <c r="D124" s="120"/>
      <c r="E124" s="120"/>
      <c r="F124" s="120"/>
      <c r="G124" s="120"/>
      <c r="H124" s="120"/>
      <c r="I124" s="120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3.5" customHeight="1">
      <c r="A125" s="121" t="s">
        <v>126</v>
      </c>
      <c r="B125" s="121"/>
      <c r="C125" s="86" t="s">
        <v>127</v>
      </c>
      <c r="D125" s="122" t="s">
        <v>128</v>
      </c>
      <c r="E125" s="122"/>
      <c r="F125" s="86" t="s">
        <v>129</v>
      </c>
      <c r="G125" s="64" t="s">
        <v>130</v>
      </c>
      <c r="H125" s="123" t="s">
        <v>131</v>
      </c>
      <c r="I125" s="123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3.5" customHeight="1">
      <c r="A126" s="114">
        <f>I82</f>
        <v>3612.6096283614834</v>
      </c>
      <c r="B126" s="114"/>
      <c r="C126" s="88">
        <f>I112</f>
        <v>0</v>
      </c>
      <c r="D126" s="115">
        <f>A126+C126</f>
        <v>3612.6096283614834</v>
      </c>
      <c r="E126" s="115"/>
      <c r="F126" s="86" t="s">
        <v>117</v>
      </c>
      <c r="G126" s="66">
        <v>0.0165</v>
      </c>
      <c r="H126" s="110">
        <v>0.006500000000000001</v>
      </c>
      <c r="I126" s="110"/>
      <c r="J126" s="3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3.5" customHeight="1">
      <c r="A127" s="116" t="s">
        <v>132</v>
      </c>
      <c r="B127" s="116"/>
      <c r="C127" s="64">
        <v>1</v>
      </c>
      <c r="D127" s="67">
        <f>G130/1</f>
        <v>0.14250000000000002</v>
      </c>
      <c r="E127" s="68">
        <f>C127-D127</f>
        <v>0.8574999999999999</v>
      </c>
      <c r="F127" s="86" t="s">
        <v>118</v>
      </c>
      <c r="G127" s="66">
        <v>0.076</v>
      </c>
      <c r="H127" s="110">
        <v>0.03</v>
      </c>
      <c r="I127" s="110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3.5" customHeight="1">
      <c r="A128" s="109" t="s">
        <v>133</v>
      </c>
      <c r="B128" s="109"/>
      <c r="C128" s="87">
        <v>1</v>
      </c>
      <c r="D128" s="69">
        <f>H130</f>
        <v>0.0865</v>
      </c>
      <c r="E128" s="70">
        <f>C128-D128</f>
        <v>0.9135</v>
      </c>
      <c r="F128" s="86" t="s">
        <v>10</v>
      </c>
      <c r="G128" s="66">
        <f>I11</f>
        <v>0.05</v>
      </c>
      <c r="H128" s="117">
        <f>I11</f>
        <v>0.05</v>
      </c>
      <c r="I128" s="117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3.5" customHeight="1">
      <c r="A129" s="109" t="s">
        <v>134</v>
      </c>
      <c r="B129" s="109"/>
      <c r="C129" s="87">
        <v>1</v>
      </c>
      <c r="D129" s="87">
        <v>0.0654</v>
      </c>
      <c r="E129" s="71">
        <f>C129-D129</f>
        <v>0.9346</v>
      </c>
      <c r="F129" s="86" t="s">
        <v>135</v>
      </c>
      <c r="G129" s="66">
        <v>0</v>
      </c>
      <c r="H129" s="110">
        <v>0</v>
      </c>
      <c r="I129" s="110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8" customHeight="1">
      <c r="A130" s="72" t="s">
        <v>136</v>
      </c>
      <c r="B130" s="111" t="s">
        <v>137</v>
      </c>
      <c r="C130" s="111"/>
      <c r="D130" s="111"/>
      <c r="E130" s="111"/>
      <c r="F130" s="93" t="s">
        <v>138</v>
      </c>
      <c r="G130" s="73">
        <f>SUM(G126:G129)</f>
        <v>0.14250000000000002</v>
      </c>
      <c r="H130" s="112">
        <f>SUM(H126:I129)</f>
        <v>0.0865</v>
      </c>
      <c r="I130" s="112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4.5" customHeight="1">
      <c r="A131" s="74"/>
      <c r="B131" s="113"/>
      <c r="C131" s="113"/>
      <c r="D131" s="113"/>
      <c r="E131" s="113"/>
      <c r="F131" s="113"/>
      <c r="G131" s="113"/>
      <c r="H131" s="113"/>
      <c r="I131" s="113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" customHeight="1">
      <c r="A132" s="104" t="s">
        <v>139</v>
      </c>
      <c r="B132" s="104"/>
      <c r="C132" s="104"/>
      <c r="D132" s="104"/>
      <c r="E132" s="104"/>
      <c r="F132" s="104"/>
      <c r="G132" s="104"/>
      <c r="H132" s="48">
        <f>H121</f>
        <v>0.16618075801749274</v>
      </c>
      <c r="I132" s="49">
        <f>I121</f>
        <v>600.3462064624041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1.25" customHeight="1">
      <c r="A134" s="108" t="s">
        <v>140</v>
      </c>
      <c r="B134" s="108"/>
      <c r="C134" s="108"/>
      <c r="D134" s="108"/>
      <c r="E134" s="108"/>
      <c r="F134" s="108"/>
      <c r="G134" s="108"/>
      <c r="H134" s="108"/>
      <c r="I134" s="108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1.25" customHeight="1">
      <c r="A135" s="107" t="s">
        <v>22</v>
      </c>
      <c r="B135" s="107"/>
      <c r="C135" s="107"/>
      <c r="D135" s="107"/>
      <c r="E135" s="107"/>
      <c r="F135" s="107"/>
      <c r="G135" s="107"/>
      <c r="H135" s="107"/>
      <c r="I135" s="107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" customHeight="1">
      <c r="A136" s="86">
        <v>1</v>
      </c>
      <c r="B136" s="103" t="s">
        <v>141</v>
      </c>
      <c r="C136" s="103"/>
      <c r="D136" s="103"/>
      <c r="E136" s="103"/>
      <c r="F136" s="103"/>
      <c r="G136" s="103"/>
      <c r="H136" s="23">
        <f>I136/$G$153</f>
        <v>0.41466442506961065</v>
      </c>
      <c r="I136" s="75">
        <f>I31</f>
        <v>1746.962909090909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" customHeight="1">
      <c r="A137" s="86">
        <v>2</v>
      </c>
      <c r="B137" s="103" t="s">
        <v>142</v>
      </c>
      <c r="C137" s="103"/>
      <c r="D137" s="103"/>
      <c r="E137" s="103"/>
      <c r="F137" s="103"/>
      <c r="G137" s="103"/>
      <c r="H137" s="23">
        <f>I137/$G$153</f>
        <v>0.30795881197987074</v>
      </c>
      <c r="I137" s="75">
        <f>I42+I53+I60+I64</f>
        <v>1297.416873816029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" customHeight="1">
      <c r="A138" s="86">
        <v>3</v>
      </c>
      <c r="B138" s="103" t="s">
        <v>143</v>
      </c>
      <c r="C138" s="103"/>
      <c r="D138" s="103"/>
      <c r="E138" s="103"/>
      <c r="F138" s="103"/>
      <c r="G138" s="103"/>
      <c r="H138" s="23">
        <f>I138/$G$153</f>
        <v>0.1348767629505185</v>
      </c>
      <c r="I138" s="75">
        <f>I72</f>
        <v>568.2298454545454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10" s="30" customFormat="1" ht="15" customHeight="1">
      <c r="A139" s="104" t="s">
        <v>144</v>
      </c>
      <c r="B139" s="104"/>
      <c r="C139" s="104"/>
      <c r="D139" s="104"/>
      <c r="E139" s="104"/>
      <c r="F139" s="104"/>
      <c r="G139" s="104"/>
      <c r="H139" s="48">
        <f>H136+H137+H138</f>
        <v>0.8574999999999999</v>
      </c>
      <c r="I139" s="49">
        <f>I136+I137+I138</f>
        <v>3612.6096283614834</v>
      </c>
      <c r="J139" s="76"/>
    </row>
    <row r="140" spans="1:256" ht="4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1.25" customHeight="1">
      <c r="A141" s="107" t="s">
        <v>84</v>
      </c>
      <c r="B141" s="107"/>
      <c r="C141" s="107"/>
      <c r="D141" s="107"/>
      <c r="E141" s="107"/>
      <c r="F141" s="107"/>
      <c r="G141" s="107"/>
      <c r="H141" s="107"/>
      <c r="I141" s="107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" customHeight="1">
      <c r="A142" s="86">
        <v>1</v>
      </c>
      <c r="B142" s="103" t="s">
        <v>85</v>
      </c>
      <c r="C142" s="103"/>
      <c r="D142" s="103"/>
      <c r="E142" s="103"/>
      <c r="F142" s="103"/>
      <c r="G142" s="103"/>
      <c r="H142" s="23">
        <f>I142/$G$153</f>
        <v>0</v>
      </c>
      <c r="I142" s="88">
        <f>I92</f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" customHeight="1">
      <c r="A143" s="86">
        <v>2</v>
      </c>
      <c r="B143" s="103" t="s">
        <v>107</v>
      </c>
      <c r="C143" s="103"/>
      <c r="D143" s="103"/>
      <c r="E143" s="103"/>
      <c r="F143" s="103"/>
      <c r="G143" s="103"/>
      <c r="H143" s="23">
        <f>I143/$G$153</f>
        <v>0</v>
      </c>
      <c r="I143" s="88">
        <f>I102</f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5" customHeight="1">
      <c r="A144" s="86">
        <v>3</v>
      </c>
      <c r="B144" s="103" t="s">
        <v>111</v>
      </c>
      <c r="C144" s="103"/>
      <c r="D144" s="103"/>
      <c r="E144" s="103"/>
      <c r="F144" s="103"/>
      <c r="G144" s="103"/>
      <c r="H144" s="23">
        <f>I144/$G$153</f>
        <v>0</v>
      </c>
      <c r="I144" s="88">
        <f>I106</f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5" customHeight="1">
      <c r="A145" s="104" t="s">
        <v>145</v>
      </c>
      <c r="B145" s="104"/>
      <c r="C145" s="104"/>
      <c r="D145" s="104"/>
      <c r="E145" s="104"/>
      <c r="F145" s="104"/>
      <c r="G145" s="104"/>
      <c r="H145" s="48">
        <f>H142+H143+H144</f>
        <v>0</v>
      </c>
      <c r="I145" s="49">
        <f>I142+I143+I144</f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4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1.25" customHeight="1">
      <c r="A147" s="107" t="s">
        <v>115</v>
      </c>
      <c r="B147" s="107"/>
      <c r="C147" s="107"/>
      <c r="D147" s="107"/>
      <c r="E147" s="107"/>
      <c r="F147" s="107"/>
      <c r="G147" s="107"/>
      <c r="H147" s="107"/>
      <c r="I147" s="10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5" customHeight="1">
      <c r="A148" s="86">
        <v>1</v>
      </c>
      <c r="B148" s="103" t="s">
        <v>146</v>
      </c>
      <c r="C148" s="103"/>
      <c r="D148" s="103"/>
      <c r="E148" s="103"/>
      <c r="F148" s="103"/>
      <c r="G148" s="103"/>
      <c r="H148" s="23">
        <f>I148/$G$153</f>
        <v>0.14250000000000002</v>
      </c>
      <c r="I148" s="88">
        <f>I121</f>
        <v>600.3462064624041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5" customHeight="1">
      <c r="A149" s="104" t="s">
        <v>147</v>
      </c>
      <c r="B149" s="104"/>
      <c r="C149" s="104"/>
      <c r="D149" s="104"/>
      <c r="E149" s="104"/>
      <c r="F149" s="104"/>
      <c r="G149" s="104"/>
      <c r="H149" s="48">
        <f>H148</f>
        <v>0.14250000000000002</v>
      </c>
      <c r="I149" s="49">
        <f>I121</f>
        <v>600.3462064624041</v>
      </c>
      <c r="J149"/>
      <c r="K149" s="77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4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1.25" customHeight="1">
      <c r="A151" s="105" t="s">
        <v>148</v>
      </c>
      <c r="B151" s="105"/>
      <c r="C151" s="105"/>
      <c r="D151" s="105"/>
      <c r="E151" s="105"/>
      <c r="F151" s="105"/>
      <c r="G151" s="105"/>
      <c r="H151" s="105"/>
      <c r="I151" s="105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45" customHeight="1">
      <c r="A152" s="106" t="s">
        <v>149</v>
      </c>
      <c r="B152" s="106"/>
      <c r="C152" s="106"/>
      <c r="D152" s="106"/>
      <c r="E152" s="106"/>
      <c r="F152" s="106"/>
      <c r="G152" s="85" t="s">
        <v>150</v>
      </c>
      <c r="H152" s="85"/>
      <c r="I152" s="85" t="s">
        <v>151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5">
      <c r="A153" s="101" t="str">
        <f>G5</f>
        <v>COZINHEIRO (CBO 5134)</v>
      </c>
      <c r="B153" s="101"/>
      <c r="C153" s="101"/>
      <c r="D153" s="101"/>
      <c r="E153" s="101"/>
      <c r="F153" s="101"/>
      <c r="G153" s="79">
        <f>I139+I145+I149</f>
        <v>4212.955834823888</v>
      </c>
      <c r="H153" s="85"/>
      <c r="I153" s="79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">
      <c r="A154" s="101" t="s">
        <v>172</v>
      </c>
      <c r="B154" s="101"/>
      <c r="C154" s="101"/>
      <c r="D154" s="101"/>
      <c r="E154" s="101"/>
      <c r="F154" s="101"/>
      <c r="G154" s="85"/>
      <c r="H154" s="85">
        <v>1</v>
      </c>
      <c r="I154" s="79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">
      <c r="A155" s="101" t="s">
        <v>171</v>
      </c>
      <c r="B155" s="101"/>
      <c r="C155" s="101"/>
      <c r="D155" s="101"/>
      <c r="E155" s="101"/>
      <c r="F155" s="101"/>
      <c r="G155" s="85"/>
      <c r="H155" s="85">
        <v>2</v>
      </c>
      <c r="I155" s="79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10" s="30" customFormat="1" ht="12" customHeight="1">
      <c r="A156" s="102" t="s">
        <v>152</v>
      </c>
      <c r="B156" s="102"/>
      <c r="C156" s="102"/>
      <c r="D156" s="102"/>
      <c r="E156" s="102"/>
      <c r="F156" s="102"/>
      <c r="G156" s="102"/>
      <c r="H156" s="102"/>
      <c r="I156" s="80">
        <f>G153*H154*H155</f>
        <v>8425.911669647776</v>
      </c>
      <c r="J156" s="76"/>
    </row>
  </sheetData>
  <sheetProtection selectLockedCells="1" selectUnlockedCells="1"/>
  <mergeCells count="143">
    <mergeCell ref="A1:I1"/>
    <mergeCell ref="A2:B2"/>
    <mergeCell ref="C2:D2"/>
    <mergeCell ref="E2:I2"/>
    <mergeCell ref="A3:B3"/>
    <mergeCell ref="A5:F9"/>
    <mergeCell ref="G5:H5"/>
    <mergeCell ref="G6:G9"/>
    <mergeCell ref="A20:F20"/>
    <mergeCell ref="A21:F21"/>
    <mergeCell ref="A23:I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A42:G42"/>
    <mergeCell ref="A43:I43"/>
    <mergeCell ref="B44:G44"/>
    <mergeCell ref="B57:G57"/>
    <mergeCell ref="B58:G58"/>
    <mergeCell ref="B59:G59"/>
    <mergeCell ref="A60:G60"/>
    <mergeCell ref="B62:G62"/>
    <mergeCell ref="B63:G63"/>
    <mergeCell ref="B51:G51"/>
    <mergeCell ref="B52:G52"/>
    <mergeCell ref="A53:G53"/>
    <mergeCell ref="B54:I54"/>
    <mergeCell ref="B55:I55"/>
    <mergeCell ref="B56:G56"/>
    <mergeCell ref="A72:G72"/>
    <mergeCell ref="A74:I74"/>
    <mergeCell ref="A75:B75"/>
    <mergeCell ref="A76:B76"/>
    <mergeCell ref="A78:I78"/>
    <mergeCell ref="A79:B79"/>
    <mergeCell ref="A64:G64"/>
    <mergeCell ref="A66:G66"/>
    <mergeCell ref="B68:G68"/>
    <mergeCell ref="B69:G69"/>
    <mergeCell ref="B70:G70"/>
    <mergeCell ref="B71:G71"/>
    <mergeCell ref="B88:G88"/>
    <mergeCell ref="B89:G89"/>
    <mergeCell ref="B90:G90"/>
    <mergeCell ref="B91:G91"/>
    <mergeCell ref="A92:G92"/>
    <mergeCell ref="B93:I93"/>
    <mergeCell ref="A80:B80"/>
    <mergeCell ref="A82:G82"/>
    <mergeCell ref="A84:I84"/>
    <mergeCell ref="B85:G85"/>
    <mergeCell ref="B86:G86"/>
    <mergeCell ref="B87:G87"/>
    <mergeCell ref="B100:G100"/>
    <mergeCell ref="B101:G101"/>
    <mergeCell ref="A102:G102"/>
    <mergeCell ref="B104:G104"/>
    <mergeCell ref="B105:G105"/>
    <mergeCell ref="A106:G106"/>
    <mergeCell ref="B94:I94"/>
    <mergeCell ref="A95:E95"/>
    <mergeCell ref="A96:B96"/>
    <mergeCell ref="A97:B97"/>
    <mergeCell ref="B98:I98"/>
    <mergeCell ref="B99:G99"/>
    <mergeCell ref="B116:G116"/>
    <mergeCell ref="B117:G117"/>
    <mergeCell ref="B118:G118"/>
    <mergeCell ref="B119:G119"/>
    <mergeCell ref="B120:G120"/>
    <mergeCell ref="A121:G121"/>
    <mergeCell ref="A108:E108"/>
    <mergeCell ref="A109:B109"/>
    <mergeCell ref="A110:B110"/>
    <mergeCell ref="A112:G112"/>
    <mergeCell ref="A114:I114"/>
    <mergeCell ref="B115:G115"/>
    <mergeCell ref="A126:B126"/>
    <mergeCell ref="D126:E126"/>
    <mergeCell ref="H126:I126"/>
    <mergeCell ref="A127:B127"/>
    <mergeCell ref="H127:I127"/>
    <mergeCell ref="A128:B128"/>
    <mergeCell ref="H128:I128"/>
    <mergeCell ref="B122:I122"/>
    <mergeCell ref="B123:I123"/>
    <mergeCell ref="A124:I124"/>
    <mergeCell ref="A125:B125"/>
    <mergeCell ref="D125:E125"/>
    <mergeCell ref="H125:I125"/>
    <mergeCell ref="A134:I134"/>
    <mergeCell ref="A135:I135"/>
    <mergeCell ref="B136:G136"/>
    <mergeCell ref="B137:G137"/>
    <mergeCell ref="B138:G138"/>
    <mergeCell ref="A139:G139"/>
    <mergeCell ref="A129:B129"/>
    <mergeCell ref="H129:I129"/>
    <mergeCell ref="B130:E130"/>
    <mergeCell ref="H130:I130"/>
    <mergeCell ref="B131:I131"/>
    <mergeCell ref="A132:G132"/>
    <mergeCell ref="A155:F155"/>
    <mergeCell ref="A156:H156"/>
    <mergeCell ref="B148:G148"/>
    <mergeCell ref="A149:G149"/>
    <mergeCell ref="A151:I151"/>
    <mergeCell ref="A152:F152"/>
    <mergeCell ref="A153:F153"/>
    <mergeCell ref="A154:F154"/>
    <mergeCell ref="A141:I141"/>
    <mergeCell ref="B142:G142"/>
    <mergeCell ref="B143:G143"/>
    <mergeCell ref="B144:G144"/>
    <mergeCell ref="A145:G145"/>
    <mergeCell ref="A147:I147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IV156"/>
  <sheetViews>
    <sheetView zoomScalePageLayoutView="0" workbookViewId="0" topLeftCell="A1">
      <selection activeCell="A10" sqref="A10:F10"/>
    </sheetView>
  </sheetViews>
  <sheetFormatPr defaultColWidth="9.140625" defaultRowHeight="15"/>
  <cols>
    <col min="1" max="1" width="2.8515625" style="1" customWidth="1"/>
    <col min="2" max="7" width="11.28125" style="1" customWidth="1"/>
    <col min="8" max="8" width="10.00390625" style="1" customWidth="1"/>
    <col min="9" max="9" width="11.7109375" style="1" customWidth="1"/>
    <col min="10" max="10" width="53.00390625" style="2" customWidth="1"/>
    <col min="11" max="11" width="6.7109375" style="1" customWidth="1"/>
    <col min="12" max="12" width="12.7109375" style="1" customWidth="1"/>
    <col min="13" max="16384" width="9.140625" style="1" customWidth="1"/>
  </cols>
  <sheetData>
    <row r="1" spans="1:256" ht="27.7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138" t="s">
        <v>1</v>
      </c>
      <c r="B2" s="138"/>
      <c r="C2" s="139">
        <v>75451202157</v>
      </c>
      <c r="D2" s="139"/>
      <c r="E2" s="140" t="s">
        <v>2</v>
      </c>
      <c r="F2" s="140"/>
      <c r="G2" s="140"/>
      <c r="H2" s="140"/>
      <c r="I2" s="14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 customHeight="1">
      <c r="A3" s="138" t="s">
        <v>3</v>
      </c>
      <c r="B3" s="138"/>
      <c r="C3" s="4"/>
      <c r="D3" s="5"/>
      <c r="E3" s="6" t="s">
        <v>4</v>
      </c>
      <c r="F3" s="4"/>
      <c r="G3" s="5"/>
      <c r="H3" s="5"/>
      <c r="I3" s="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" customHeight="1" thickTop="1">
      <c r="A5" s="122" t="s">
        <v>180</v>
      </c>
      <c r="B5" s="122"/>
      <c r="C5" s="122"/>
      <c r="D5" s="122"/>
      <c r="E5" s="122"/>
      <c r="F5" s="122"/>
      <c r="G5" s="141" t="s">
        <v>173</v>
      </c>
      <c r="H5" s="141"/>
      <c r="I5" s="7">
        <v>200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 customHeight="1">
      <c r="A6" s="122"/>
      <c r="B6" s="122"/>
      <c r="C6" s="122"/>
      <c r="D6" s="122"/>
      <c r="E6" s="122"/>
      <c r="F6" s="122"/>
      <c r="G6" s="142" t="s">
        <v>5</v>
      </c>
      <c r="H6" s="92"/>
      <c r="I6" s="8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 customHeight="1">
      <c r="A7" s="122"/>
      <c r="B7" s="122"/>
      <c r="C7" s="122"/>
      <c r="D7" s="122"/>
      <c r="E7" s="122"/>
      <c r="F7" s="122"/>
      <c r="G7" s="142"/>
      <c r="H7" s="92" t="s">
        <v>7</v>
      </c>
      <c r="I7" s="10">
        <v>1</v>
      </c>
      <c r="J7"/>
      <c r="K7"/>
      <c r="L7">
        <f>240/200</f>
        <v>1.2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122"/>
      <c r="B8" s="122"/>
      <c r="C8" s="122"/>
      <c r="D8" s="122"/>
      <c r="E8" s="122"/>
      <c r="F8" s="122"/>
      <c r="G8" s="142"/>
      <c r="H8" s="92" t="s">
        <v>6</v>
      </c>
      <c r="I8" s="82">
        <v>0.2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02" customHeight="1">
      <c r="A9" s="122"/>
      <c r="B9" s="122"/>
      <c r="C9" s="122"/>
      <c r="D9" s="122"/>
      <c r="E9" s="122"/>
      <c r="F9" s="122"/>
      <c r="G9" s="142"/>
      <c r="H9" s="92" t="s">
        <v>7</v>
      </c>
      <c r="I9" s="12">
        <v>1</v>
      </c>
      <c r="J9" s="95" t="s">
        <v>158</v>
      </c>
      <c r="K9" s="1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136" t="s">
        <v>8</v>
      </c>
      <c r="B10" s="136"/>
      <c r="C10" s="136"/>
      <c r="D10" s="136"/>
      <c r="E10" s="136"/>
      <c r="F10" s="136"/>
      <c r="G10" s="94" t="s">
        <v>9</v>
      </c>
      <c r="H10" s="92">
        <v>220</v>
      </c>
      <c r="I10" s="16">
        <v>994.72</v>
      </c>
      <c r="J10" s="96" t="s">
        <v>160</v>
      </c>
      <c r="K10">
        <f>8*7</f>
        <v>56</v>
      </c>
      <c r="L10" t="s">
        <v>159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122" t="s">
        <v>10</v>
      </c>
      <c r="B11" s="122"/>
      <c r="C11" s="122"/>
      <c r="D11" s="122"/>
      <c r="E11" s="122"/>
      <c r="F11" s="122"/>
      <c r="G11" s="14" t="s">
        <v>153</v>
      </c>
      <c r="H11" s="92" t="s">
        <v>11</v>
      </c>
      <c r="I11" s="15">
        <v>0.05</v>
      </c>
      <c r="J11" s="97" t="s">
        <v>161</v>
      </c>
      <c r="K11">
        <v>40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122" t="s">
        <v>12</v>
      </c>
      <c r="B12" s="122"/>
      <c r="C12" s="122"/>
      <c r="D12" s="122"/>
      <c r="E12" s="122"/>
      <c r="F12" s="122"/>
      <c r="G12" s="137" t="s">
        <v>153</v>
      </c>
      <c r="H12" s="92" t="s">
        <v>13</v>
      </c>
      <c r="I12" s="16">
        <v>4.05</v>
      </c>
      <c r="J12" t="s">
        <v>162</v>
      </c>
      <c r="K12">
        <v>16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122"/>
      <c r="B13" s="122"/>
      <c r="C13" s="122"/>
      <c r="D13" s="122"/>
      <c r="E13" s="122"/>
      <c r="F13" s="122"/>
      <c r="G13" s="137"/>
      <c r="H13" s="92" t="s">
        <v>14</v>
      </c>
      <c r="I13" s="12">
        <v>30</v>
      </c>
      <c r="J13" t="s">
        <v>163</v>
      </c>
      <c r="K13">
        <v>5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122"/>
      <c r="B14" s="122"/>
      <c r="C14" s="122"/>
      <c r="D14" s="122"/>
      <c r="E14" s="122"/>
      <c r="F14" s="122"/>
      <c r="G14" s="137"/>
      <c r="H14" s="92" t="s">
        <v>15</v>
      </c>
      <c r="I14" s="12">
        <v>2</v>
      </c>
      <c r="J14" t="s">
        <v>164</v>
      </c>
      <c r="K14">
        <f>K11*K13</f>
        <v>200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122"/>
      <c r="B15" s="122"/>
      <c r="C15" s="122"/>
      <c r="D15" s="122"/>
      <c r="E15" s="122"/>
      <c r="F15" s="122"/>
      <c r="G15" s="137"/>
      <c r="H15" s="92" t="s">
        <v>16</v>
      </c>
      <c r="I15" s="11">
        <v>0.06</v>
      </c>
      <c r="J15" t="s">
        <v>165</v>
      </c>
      <c r="K15">
        <f>K12*K13</f>
        <v>80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 customHeight="1">
      <c r="A16" s="122" t="s">
        <v>17</v>
      </c>
      <c r="B16" s="122"/>
      <c r="C16" s="122"/>
      <c r="D16" s="122"/>
      <c r="E16" s="122"/>
      <c r="F16" s="122"/>
      <c r="G16" s="137" t="s">
        <v>18</v>
      </c>
      <c r="H16" s="92" t="s">
        <v>13</v>
      </c>
      <c r="I16" s="16">
        <v>15.55</v>
      </c>
      <c r="J16" t="s">
        <v>166</v>
      </c>
      <c r="K16">
        <v>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 customHeight="1">
      <c r="A17" s="122"/>
      <c r="B17" s="122"/>
      <c r="C17" s="122"/>
      <c r="D17" s="122"/>
      <c r="E17" s="122"/>
      <c r="F17" s="122"/>
      <c r="G17" s="137"/>
      <c r="H17" s="92" t="s">
        <v>14</v>
      </c>
      <c r="I17" s="10">
        <v>30</v>
      </c>
      <c r="J17" t="s">
        <v>167</v>
      </c>
      <c r="K17">
        <f>K15*K16</f>
        <v>240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 customHeight="1">
      <c r="A18" s="122"/>
      <c r="B18" s="122"/>
      <c r="C18" s="122"/>
      <c r="D18" s="122"/>
      <c r="E18" s="122"/>
      <c r="F18" s="122"/>
      <c r="G18" s="137"/>
      <c r="H18" s="92" t="s">
        <v>19</v>
      </c>
      <c r="I18" s="10">
        <v>1</v>
      </c>
      <c r="J18" t="s">
        <v>168</v>
      </c>
      <c r="K18" s="100">
        <f>ROUNDUP(K17/K14,0)</f>
        <v>2</v>
      </c>
      <c r="L18" s="99" t="s">
        <v>169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122"/>
      <c r="B19" s="122"/>
      <c r="C19" s="122"/>
      <c r="D19" s="122"/>
      <c r="E19" s="122"/>
      <c r="F19" s="122"/>
      <c r="G19" s="137"/>
      <c r="H19" s="92" t="s">
        <v>16</v>
      </c>
      <c r="I19" s="15">
        <v>0.17500000000000002</v>
      </c>
      <c r="J19"/>
      <c r="K19">
        <v>10.06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7.75" customHeight="1">
      <c r="A20" s="121" t="s">
        <v>177</v>
      </c>
      <c r="B20" s="121"/>
      <c r="C20" s="121"/>
      <c r="D20" s="121"/>
      <c r="E20" s="121"/>
      <c r="F20" s="121"/>
      <c r="G20" s="92" t="s">
        <v>18</v>
      </c>
      <c r="H20" s="18" t="s">
        <v>20</v>
      </c>
      <c r="I20" s="84">
        <f>K19*(K16+K18)/K16</f>
        <v>16.76666666666667</v>
      </c>
      <c r="J20"/>
      <c r="K20">
        <f>(K16+K18)*K19/K16</f>
        <v>16.76666666666667</v>
      </c>
      <c r="L20">
        <f>K1611</f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 customHeight="1" thickBot="1">
      <c r="A21" s="122" t="s">
        <v>21</v>
      </c>
      <c r="B21" s="122"/>
      <c r="C21" s="122"/>
      <c r="D21" s="122"/>
      <c r="E21" s="122"/>
      <c r="F21" s="122"/>
      <c r="G21" s="19"/>
      <c r="H21" s="20" t="s">
        <v>11</v>
      </c>
      <c r="I21" s="21"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4.5" customHeight="1" thickTop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7.25" customHeight="1">
      <c r="A23" s="107" t="s">
        <v>22</v>
      </c>
      <c r="B23" s="107"/>
      <c r="C23" s="107"/>
      <c r="D23" s="107"/>
      <c r="E23" s="107"/>
      <c r="F23" s="107"/>
      <c r="G23" s="107"/>
      <c r="H23" s="107"/>
      <c r="I23" s="107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3.75" customHeight="1">
      <c r="A24" s="22" t="s">
        <v>23</v>
      </c>
      <c r="B24" s="128" t="s">
        <v>24</v>
      </c>
      <c r="C24" s="128"/>
      <c r="D24" s="128"/>
      <c r="E24" s="128"/>
      <c r="F24" s="128"/>
      <c r="G24" s="128"/>
      <c r="H24" s="22" t="s">
        <v>25</v>
      </c>
      <c r="I24" s="22" t="s">
        <v>26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1.5" customHeight="1">
      <c r="A25" s="86">
        <v>1</v>
      </c>
      <c r="B25" s="103" t="s">
        <v>154</v>
      </c>
      <c r="C25" s="103"/>
      <c r="D25" s="103"/>
      <c r="E25" s="103"/>
      <c r="F25" s="103"/>
      <c r="G25" s="103"/>
      <c r="H25" s="23">
        <f aca="true" t="shared" si="0" ref="H25:H30">I25/$I$31</f>
        <v>0.5660377358490567</v>
      </c>
      <c r="I25" s="88">
        <f>I10/H10*I5</f>
        <v>904.2909090909092</v>
      </c>
      <c r="J25"/>
      <c r="K25"/>
      <c r="L25">
        <f>9.38*28/20</f>
        <v>13.132000000000001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5.5" customHeight="1">
      <c r="A26" s="86">
        <v>2</v>
      </c>
      <c r="B26" s="103" t="s">
        <v>157</v>
      </c>
      <c r="C26" s="103"/>
      <c r="D26" s="103"/>
      <c r="E26" s="103"/>
      <c r="F26" s="103"/>
      <c r="G26" s="103"/>
      <c r="H26" s="23">
        <f t="shared" si="0"/>
        <v>0.22641509433962267</v>
      </c>
      <c r="I26" s="90">
        <f>I10/H10*K12*K13</f>
        <v>361.71636363636367</v>
      </c>
      <c r="J26" s="26">
        <v>80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86">
        <v>3</v>
      </c>
      <c r="B27" s="103" t="s">
        <v>27</v>
      </c>
      <c r="C27" s="103"/>
      <c r="D27" s="103"/>
      <c r="E27" s="103"/>
      <c r="F27" s="103"/>
      <c r="G27" s="103"/>
      <c r="H27" s="23">
        <f t="shared" si="0"/>
        <v>0</v>
      </c>
      <c r="I27" s="88">
        <v>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9.25" customHeight="1">
      <c r="A28" s="121">
        <v>4</v>
      </c>
      <c r="B28" s="103" t="s">
        <v>170</v>
      </c>
      <c r="C28" s="103"/>
      <c r="D28" s="103"/>
      <c r="E28" s="103"/>
      <c r="F28" s="103"/>
      <c r="G28" s="103"/>
      <c r="H28" s="23">
        <f t="shared" si="0"/>
        <v>0.12452830188679247</v>
      </c>
      <c r="I28" s="88">
        <f>I10*I8*I9</f>
        <v>198.94400000000002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.75" customHeight="1">
      <c r="A29" s="121"/>
      <c r="B29" s="134" t="s">
        <v>175</v>
      </c>
      <c r="C29" s="135"/>
      <c r="D29" s="135"/>
      <c r="E29" s="135"/>
      <c r="F29" s="135"/>
      <c r="G29" s="135"/>
      <c r="H29" s="23">
        <f t="shared" si="0"/>
        <v>0.08301886792452831</v>
      </c>
      <c r="I29" s="88">
        <f>I10*I8*I9/K16*K18</f>
        <v>132.62933333333334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86">
        <v>5</v>
      </c>
      <c r="B30" s="103" t="s">
        <v>21</v>
      </c>
      <c r="C30" s="103"/>
      <c r="D30" s="103"/>
      <c r="E30" s="103"/>
      <c r="F30" s="103"/>
      <c r="G30" s="103"/>
      <c r="H30" s="23">
        <f t="shared" si="0"/>
        <v>0</v>
      </c>
      <c r="I30" s="88">
        <v>0</v>
      </c>
      <c r="J30"/>
      <c r="K30" s="98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0" s="30" customFormat="1" ht="15" customHeight="1">
      <c r="A31" s="124" t="s">
        <v>28</v>
      </c>
      <c r="B31" s="124"/>
      <c r="C31" s="124"/>
      <c r="D31" s="124"/>
      <c r="E31" s="124"/>
      <c r="F31" s="124"/>
      <c r="G31" s="124"/>
      <c r="H31" s="27">
        <f>SUM(H25:H30)</f>
        <v>1.0000000000000002</v>
      </c>
      <c r="I31" s="28">
        <f>SUM(I25:I30)</f>
        <v>1597.580606060606</v>
      </c>
      <c r="J31" s="29">
        <f>20/8</f>
        <v>2.5</v>
      </c>
    </row>
    <row r="32" spans="1:256" ht="4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3.75" customHeight="1">
      <c r="A33" s="22" t="s">
        <v>29</v>
      </c>
      <c r="B33" s="128" t="s">
        <v>30</v>
      </c>
      <c r="C33" s="128"/>
      <c r="D33" s="128"/>
      <c r="E33" s="128"/>
      <c r="F33" s="128"/>
      <c r="G33" s="128"/>
      <c r="H33" s="22" t="s">
        <v>25</v>
      </c>
      <c r="I33" s="22" t="s">
        <v>26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 s="86">
        <v>1</v>
      </c>
      <c r="B34" s="103" t="s">
        <v>31</v>
      </c>
      <c r="C34" s="103"/>
      <c r="D34" s="103"/>
      <c r="E34" s="103"/>
      <c r="F34" s="103"/>
      <c r="G34" s="103"/>
      <c r="H34" s="23">
        <v>0.2</v>
      </c>
      <c r="I34" s="88">
        <f aca="true" t="shared" si="1" ref="I34:I41">$I$31*H34</f>
        <v>319.5161212121212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 s="86">
        <v>2</v>
      </c>
      <c r="B35" s="103" t="s">
        <v>32</v>
      </c>
      <c r="C35" s="103"/>
      <c r="D35" s="103"/>
      <c r="E35" s="103"/>
      <c r="F35" s="103"/>
      <c r="G35" s="103"/>
      <c r="H35" s="23">
        <v>0.015</v>
      </c>
      <c r="I35" s="88">
        <f t="shared" si="1"/>
        <v>23.963709090909088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 s="86">
        <v>3</v>
      </c>
      <c r="B36" s="103" t="s">
        <v>33</v>
      </c>
      <c r="C36" s="103"/>
      <c r="D36" s="103"/>
      <c r="E36" s="103"/>
      <c r="F36" s="103"/>
      <c r="G36" s="103"/>
      <c r="H36" s="23">
        <v>0.01</v>
      </c>
      <c r="I36" s="88">
        <f t="shared" si="1"/>
        <v>15.975806060606061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 s="86">
        <v>4</v>
      </c>
      <c r="B37" s="103" t="s">
        <v>34</v>
      </c>
      <c r="C37" s="103"/>
      <c r="D37" s="103"/>
      <c r="E37" s="103"/>
      <c r="F37" s="103"/>
      <c r="G37" s="103"/>
      <c r="H37" s="23">
        <v>0.002</v>
      </c>
      <c r="I37" s="88">
        <f t="shared" si="1"/>
        <v>3.195161212121212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86">
        <v>5</v>
      </c>
      <c r="B38" s="103" t="s">
        <v>35</v>
      </c>
      <c r="C38" s="103"/>
      <c r="D38" s="103"/>
      <c r="E38" s="103"/>
      <c r="F38" s="103"/>
      <c r="G38" s="103"/>
      <c r="H38" s="23">
        <v>0.025</v>
      </c>
      <c r="I38" s="88">
        <f t="shared" si="1"/>
        <v>39.93951515151515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86">
        <v>6</v>
      </c>
      <c r="B39" s="103" t="s">
        <v>36</v>
      </c>
      <c r="C39" s="103"/>
      <c r="D39" s="103"/>
      <c r="E39" s="103"/>
      <c r="F39" s="103"/>
      <c r="G39" s="103"/>
      <c r="H39" s="23">
        <v>0.08</v>
      </c>
      <c r="I39" s="88">
        <f t="shared" si="1"/>
        <v>127.80644848484849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86">
        <v>7</v>
      </c>
      <c r="B40" s="103" t="s">
        <v>37</v>
      </c>
      <c r="C40" s="103"/>
      <c r="D40" s="103"/>
      <c r="E40" s="103"/>
      <c r="F40" s="103"/>
      <c r="G40" s="103"/>
      <c r="H40" s="23">
        <v>0.03</v>
      </c>
      <c r="I40" s="88">
        <f t="shared" si="1"/>
        <v>47.927418181818176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86">
        <v>8</v>
      </c>
      <c r="B41" s="103" t="s">
        <v>38</v>
      </c>
      <c r="C41" s="103"/>
      <c r="D41" s="103"/>
      <c r="E41" s="103"/>
      <c r="F41" s="103"/>
      <c r="G41" s="103"/>
      <c r="H41" s="23">
        <v>0.006</v>
      </c>
      <c r="I41" s="88">
        <f t="shared" si="1"/>
        <v>9.585483636363636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0" s="30" customFormat="1" ht="15" customHeight="1">
      <c r="A42" s="124" t="s">
        <v>39</v>
      </c>
      <c r="B42" s="124"/>
      <c r="C42" s="124"/>
      <c r="D42" s="124"/>
      <c r="E42" s="124"/>
      <c r="F42" s="124"/>
      <c r="G42" s="124"/>
      <c r="H42" s="27">
        <f>SUM(H34:H41)</f>
        <v>0.3680000000000001</v>
      </c>
      <c r="I42" s="28">
        <f>I34+I35+I36+I37+I38+I39+I40+I41</f>
        <v>587.909663030303</v>
      </c>
      <c r="J42" s="29"/>
    </row>
    <row r="43" spans="1:256" ht="15" customHeight="1">
      <c r="A43" s="133" t="s">
        <v>155</v>
      </c>
      <c r="B43" s="133"/>
      <c r="C43" s="133"/>
      <c r="D43" s="133"/>
      <c r="E43" s="133"/>
      <c r="F43" s="133"/>
      <c r="G43" s="133"/>
      <c r="H43" s="133"/>
      <c r="I43" s="13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3.75" customHeight="1">
      <c r="A44" s="22" t="s">
        <v>40</v>
      </c>
      <c r="B44" s="128" t="s">
        <v>41</v>
      </c>
      <c r="C44" s="128"/>
      <c r="D44" s="128"/>
      <c r="E44" s="128"/>
      <c r="F44" s="128"/>
      <c r="G44" s="128"/>
      <c r="H44" s="22" t="s">
        <v>25</v>
      </c>
      <c r="I44" s="22" t="s">
        <v>26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 s="86">
        <v>1</v>
      </c>
      <c r="B45" s="103" t="s">
        <v>42</v>
      </c>
      <c r="C45" s="103"/>
      <c r="D45" s="103"/>
      <c r="E45" s="103"/>
      <c r="F45" s="103"/>
      <c r="G45" s="103"/>
      <c r="H45" s="23">
        <v>0.1111</v>
      </c>
      <c r="I45" s="88">
        <f aca="true" t="shared" si="2" ref="I45:I52">$I$31*H45</f>
        <v>177.49120533333334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86">
        <v>2</v>
      </c>
      <c r="B46" s="103" t="s">
        <v>43</v>
      </c>
      <c r="C46" s="103"/>
      <c r="D46" s="103"/>
      <c r="E46" s="103"/>
      <c r="F46" s="103"/>
      <c r="G46" s="103"/>
      <c r="H46" s="23">
        <v>0.02047</v>
      </c>
      <c r="I46" s="88">
        <f t="shared" si="2"/>
        <v>32.7024750060606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 s="86">
        <v>3</v>
      </c>
      <c r="B47" s="103" t="s">
        <v>44</v>
      </c>
      <c r="C47" s="103"/>
      <c r="D47" s="103"/>
      <c r="E47" s="103"/>
      <c r="F47" s="103"/>
      <c r="G47" s="103"/>
      <c r="H47" s="23">
        <v>0.012123</v>
      </c>
      <c r="I47" s="88">
        <f t="shared" si="2"/>
        <v>19.367469687272727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 s="86">
        <v>4</v>
      </c>
      <c r="B48" s="103" t="s">
        <v>45</v>
      </c>
      <c r="C48" s="103"/>
      <c r="D48" s="103"/>
      <c r="E48" s="103"/>
      <c r="F48" s="103"/>
      <c r="G48" s="103"/>
      <c r="H48" s="23">
        <v>0.011436</v>
      </c>
      <c r="I48" s="88">
        <f t="shared" si="2"/>
        <v>18.26993181090909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 s="86">
        <v>5</v>
      </c>
      <c r="B49" s="103" t="s">
        <v>46</v>
      </c>
      <c r="C49" s="103"/>
      <c r="D49" s="103"/>
      <c r="E49" s="103"/>
      <c r="F49" s="103"/>
      <c r="G49" s="103"/>
      <c r="H49" s="23">
        <v>0.000174</v>
      </c>
      <c r="I49" s="88">
        <f t="shared" si="2"/>
        <v>0.27797902545454545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 s="86">
        <v>6</v>
      </c>
      <c r="B50" s="103" t="s">
        <v>47</v>
      </c>
      <c r="C50" s="103"/>
      <c r="D50" s="103"/>
      <c r="E50" s="103"/>
      <c r="F50" s="103"/>
      <c r="G50" s="103"/>
      <c r="H50" s="23">
        <v>0.000442</v>
      </c>
      <c r="I50" s="88">
        <f t="shared" si="2"/>
        <v>0.7061306278787879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 s="86">
        <v>7</v>
      </c>
      <c r="B51" s="103" t="s">
        <v>48</v>
      </c>
      <c r="C51" s="103"/>
      <c r="D51" s="103"/>
      <c r="E51" s="103"/>
      <c r="F51" s="103"/>
      <c r="G51" s="103"/>
      <c r="H51" s="23">
        <v>0.00018500000000000002</v>
      </c>
      <c r="I51" s="88">
        <f t="shared" si="2"/>
        <v>0.29555241212121214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 s="86">
        <v>8</v>
      </c>
      <c r="B52" s="103" t="s">
        <v>49</v>
      </c>
      <c r="C52" s="103"/>
      <c r="D52" s="103"/>
      <c r="E52" s="103"/>
      <c r="F52" s="103"/>
      <c r="G52" s="103"/>
      <c r="H52" s="23">
        <v>0.09079</v>
      </c>
      <c r="I52" s="88">
        <f t="shared" si="2"/>
        <v>145.0443432242424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10" s="30" customFormat="1" ht="15" customHeight="1">
      <c r="A53" s="124" t="s">
        <v>50</v>
      </c>
      <c r="B53" s="124"/>
      <c r="C53" s="124"/>
      <c r="D53" s="124"/>
      <c r="E53" s="124"/>
      <c r="F53" s="124"/>
      <c r="G53" s="124"/>
      <c r="H53" s="27">
        <f>SUM(H45:H52)</f>
        <v>0.24672</v>
      </c>
      <c r="I53" s="28">
        <f>I45+I46+I47+I48+I49+I50+I51+I52</f>
        <v>394.15508712727274</v>
      </c>
      <c r="J53" s="29"/>
    </row>
    <row r="54" spans="1:256" ht="11.25" customHeight="1">
      <c r="A54" s="31" t="s">
        <v>51</v>
      </c>
      <c r="B54" s="118" t="s">
        <v>52</v>
      </c>
      <c r="C54" s="118"/>
      <c r="D54" s="118"/>
      <c r="E54" s="118"/>
      <c r="F54" s="118"/>
      <c r="G54" s="118"/>
      <c r="H54" s="118"/>
      <c r="I54" s="118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>
      <c r="A55" s="31" t="s">
        <v>53</v>
      </c>
      <c r="B55" s="132" t="s">
        <v>54</v>
      </c>
      <c r="C55" s="132"/>
      <c r="D55" s="132"/>
      <c r="E55" s="132"/>
      <c r="F55" s="132"/>
      <c r="G55" s="132"/>
      <c r="H55" s="132"/>
      <c r="I55" s="13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33.75" customHeight="1">
      <c r="A56" s="22" t="s">
        <v>55</v>
      </c>
      <c r="B56" s="128" t="s">
        <v>56</v>
      </c>
      <c r="C56" s="128"/>
      <c r="D56" s="128"/>
      <c r="E56" s="128"/>
      <c r="F56" s="128"/>
      <c r="G56" s="128"/>
      <c r="H56" s="22" t="s">
        <v>25</v>
      </c>
      <c r="I56" s="22" t="s">
        <v>26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>
      <c r="A57" s="86">
        <v>1</v>
      </c>
      <c r="B57" s="103" t="s">
        <v>57</v>
      </c>
      <c r="C57" s="103"/>
      <c r="D57" s="103"/>
      <c r="E57" s="103"/>
      <c r="F57" s="103"/>
      <c r="G57" s="103"/>
      <c r="H57" s="23">
        <v>0.023627</v>
      </c>
      <c r="I57" s="88">
        <f>$I$31*H57</f>
        <v>37.746036979393935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>
      <c r="A58" s="86">
        <v>2</v>
      </c>
      <c r="B58" s="103" t="s">
        <v>58</v>
      </c>
      <c r="C58" s="103"/>
      <c r="D58" s="103"/>
      <c r="E58" s="103"/>
      <c r="F58" s="103"/>
      <c r="G58" s="103"/>
      <c r="H58" s="23">
        <v>0.0017170000000000002</v>
      </c>
      <c r="I58" s="88">
        <f>$I$31*H58</f>
        <v>2.743045900606061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>
      <c r="A59" s="86">
        <v>3</v>
      </c>
      <c r="B59" s="103" t="s">
        <v>59</v>
      </c>
      <c r="C59" s="103"/>
      <c r="D59" s="103"/>
      <c r="E59" s="103"/>
      <c r="F59" s="103"/>
      <c r="G59" s="103"/>
      <c r="H59" s="23">
        <v>0.011813</v>
      </c>
      <c r="I59" s="88">
        <f>$I$31*H59</f>
        <v>18.872219699393938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10" s="30" customFormat="1" ht="15" customHeight="1">
      <c r="A60" s="124" t="s">
        <v>60</v>
      </c>
      <c r="B60" s="124"/>
      <c r="C60" s="124"/>
      <c r="D60" s="124"/>
      <c r="E60" s="124"/>
      <c r="F60" s="124"/>
      <c r="G60" s="124"/>
      <c r="H60" s="27">
        <f>SUM(H57:H59)</f>
        <v>0.037156999999999996</v>
      </c>
      <c r="I60" s="28">
        <f>I57+I58+I59</f>
        <v>59.361302579393936</v>
      </c>
      <c r="J60" s="29"/>
    </row>
    <row r="61" spans="1:256" ht="4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3.75" customHeight="1">
      <c r="A62" s="22" t="s">
        <v>61</v>
      </c>
      <c r="B62" s="128" t="s">
        <v>62</v>
      </c>
      <c r="C62" s="128"/>
      <c r="D62" s="128"/>
      <c r="E62" s="128"/>
      <c r="F62" s="128"/>
      <c r="G62" s="128"/>
      <c r="H62" s="22" t="s">
        <v>25</v>
      </c>
      <c r="I62" s="22" t="s">
        <v>26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>
      <c r="A63" s="86">
        <v>1</v>
      </c>
      <c r="B63" s="103" t="s">
        <v>63</v>
      </c>
      <c r="C63" s="103"/>
      <c r="D63" s="103"/>
      <c r="E63" s="103"/>
      <c r="F63" s="103"/>
      <c r="G63" s="103"/>
      <c r="H63" s="23">
        <f>(H42*H53)</f>
        <v>0.09079296000000002</v>
      </c>
      <c r="I63" s="88">
        <f>$I$31*H63</f>
        <v>145.0490720628364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1" s="30" customFormat="1" ht="15" customHeight="1">
      <c r="A64" s="124" t="s">
        <v>64</v>
      </c>
      <c r="B64" s="124"/>
      <c r="C64" s="124"/>
      <c r="D64" s="124"/>
      <c r="E64" s="124"/>
      <c r="F64" s="124"/>
      <c r="G64" s="124"/>
      <c r="H64" s="27">
        <f>SUM(H63:H63)</f>
        <v>0.09079296000000002</v>
      </c>
      <c r="I64" s="28">
        <f>I63</f>
        <v>145.0490720628364</v>
      </c>
      <c r="J64" s="29"/>
      <c r="K64" s="32"/>
    </row>
    <row r="65" spans="1:256" ht="4.5" customHeight="1">
      <c r="A65"/>
      <c r="B65"/>
      <c r="C65"/>
      <c r="D65"/>
      <c r="E65"/>
      <c r="F65"/>
      <c r="G65"/>
      <c r="H65"/>
      <c r="I65"/>
      <c r="J65" s="33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0" s="30" customFormat="1" ht="12" customHeight="1">
      <c r="A66" s="131" t="s">
        <v>65</v>
      </c>
      <c r="B66" s="131"/>
      <c r="C66" s="131"/>
      <c r="D66" s="131"/>
      <c r="E66" s="131"/>
      <c r="F66" s="131"/>
      <c r="G66" s="131"/>
      <c r="H66" s="34">
        <f>H42+H53+H60+H64</f>
        <v>0.7426699600000002</v>
      </c>
      <c r="I66" s="35">
        <f>I42+I53+I60+I64</f>
        <v>1186.475124799806</v>
      </c>
      <c r="J66" s="29"/>
    </row>
    <row r="67" spans="1:256" ht="4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33.75" customHeight="1">
      <c r="A68" s="22" t="s">
        <v>66</v>
      </c>
      <c r="B68" s="128" t="s">
        <v>67</v>
      </c>
      <c r="C68" s="128"/>
      <c r="D68" s="128"/>
      <c r="E68" s="128"/>
      <c r="F68" s="128"/>
      <c r="G68" s="128"/>
      <c r="H68" s="22" t="s">
        <v>25</v>
      </c>
      <c r="I68" s="22" t="s">
        <v>26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>
      <c r="A69" s="93">
        <v>1</v>
      </c>
      <c r="B69" s="103" t="s">
        <v>68</v>
      </c>
      <c r="C69" s="103"/>
      <c r="D69" s="103"/>
      <c r="E69" s="103"/>
      <c r="F69" s="103"/>
      <c r="G69" s="103"/>
      <c r="H69" s="23">
        <f>I69/$I$31</f>
        <v>0.2409033375467753</v>
      </c>
      <c r="I69" s="88">
        <f>I80</f>
        <v>384.8625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>
      <c r="A70" s="93">
        <v>2</v>
      </c>
      <c r="B70" s="103" t="s">
        <v>69</v>
      </c>
      <c r="C70" s="103"/>
      <c r="D70" s="103"/>
      <c r="E70" s="103"/>
      <c r="F70" s="103"/>
      <c r="G70" s="103"/>
      <c r="H70" s="23">
        <f>I70/$I$31</f>
        <v>0.10455783138746166</v>
      </c>
      <c r="I70" s="88">
        <f>I76</f>
        <v>167.03956363636365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 customHeight="1">
      <c r="A71" s="86">
        <v>3</v>
      </c>
      <c r="B71" s="103" t="s">
        <v>70</v>
      </c>
      <c r="C71" s="103"/>
      <c r="D71" s="103"/>
      <c r="E71" s="103"/>
      <c r="F71" s="103"/>
      <c r="G71" s="103"/>
      <c r="H71" s="23">
        <f>I71/$I$31</f>
        <v>0.010495036433880325</v>
      </c>
      <c r="I71" s="88">
        <f>I20</f>
        <v>16.76666666666667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>
      <c r="A72" s="124" t="s">
        <v>71</v>
      </c>
      <c r="B72" s="124"/>
      <c r="C72" s="124"/>
      <c r="D72" s="124"/>
      <c r="E72" s="124"/>
      <c r="F72" s="124"/>
      <c r="G72" s="124"/>
      <c r="H72" s="27">
        <f>H69+H70+H71</f>
        <v>0.3559562053681173</v>
      </c>
      <c r="I72" s="28">
        <f>I69+I70+I71</f>
        <v>568.6687303030303</v>
      </c>
      <c r="J72" s="36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.5" customHeight="1">
      <c r="A73" s="37"/>
      <c r="B73" s="37"/>
      <c r="C73" s="37"/>
      <c r="D73" s="37"/>
      <c r="E73" s="37"/>
      <c r="F73" s="37"/>
      <c r="G73" s="37"/>
      <c r="H73" s="38"/>
      <c r="I73" s="39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customHeight="1">
      <c r="A74" s="120" t="s">
        <v>72</v>
      </c>
      <c r="B74" s="120"/>
      <c r="C74" s="120"/>
      <c r="D74" s="120"/>
      <c r="E74" s="120"/>
      <c r="F74" s="120"/>
      <c r="G74" s="120"/>
      <c r="H74" s="120"/>
      <c r="I74" s="120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4" customHeight="1">
      <c r="A75" s="121" t="s">
        <v>73</v>
      </c>
      <c r="B75" s="121"/>
      <c r="C75" s="86" t="s">
        <v>74</v>
      </c>
      <c r="D75" s="86" t="s">
        <v>75</v>
      </c>
      <c r="E75" s="86" t="s">
        <v>76</v>
      </c>
      <c r="F75" s="86" t="s">
        <v>77</v>
      </c>
      <c r="G75" s="86" t="s">
        <v>78</v>
      </c>
      <c r="H75" s="23" t="s">
        <v>79</v>
      </c>
      <c r="I75" s="88" t="s">
        <v>80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 customHeight="1">
      <c r="A76" s="114">
        <f>I12</f>
        <v>4.05</v>
      </c>
      <c r="B76" s="114"/>
      <c r="C76" s="86">
        <f>I13</f>
        <v>30</v>
      </c>
      <c r="D76" s="86">
        <f>I14</f>
        <v>2</v>
      </c>
      <c r="E76" s="91">
        <f>A76*C76*D76</f>
        <v>243</v>
      </c>
      <c r="F76" s="88">
        <f>I25+I26</f>
        <v>1266.0072727272727</v>
      </c>
      <c r="G76" s="41">
        <f>I15</f>
        <v>0.06</v>
      </c>
      <c r="H76" s="91">
        <f>F76*G76</f>
        <v>75.96043636363636</v>
      </c>
      <c r="I76" s="88">
        <f>E76-H76</f>
        <v>167.03956363636365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4.5" customHeight="1">
      <c r="A77" s="42"/>
      <c r="B77" s="42"/>
      <c r="C77" s="42"/>
      <c r="D77" s="42"/>
      <c r="E77" s="43"/>
      <c r="F77" s="43"/>
      <c r="G77" s="44"/>
      <c r="H77" s="43"/>
      <c r="I77" s="45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 customHeight="1">
      <c r="A78" s="120" t="s">
        <v>81</v>
      </c>
      <c r="B78" s="120"/>
      <c r="C78" s="120"/>
      <c r="D78" s="120"/>
      <c r="E78" s="120"/>
      <c r="F78" s="120"/>
      <c r="G78" s="120"/>
      <c r="H78" s="120"/>
      <c r="I78" s="120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3.25" customHeight="1">
      <c r="A79" s="121" t="s">
        <v>73</v>
      </c>
      <c r="B79" s="121"/>
      <c r="C79" s="86" t="s">
        <v>82</v>
      </c>
      <c r="D79" s="86" t="s">
        <v>75</v>
      </c>
      <c r="E79" s="86" t="s">
        <v>76</v>
      </c>
      <c r="F79" s="86" t="s">
        <v>77</v>
      </c>
      <c r="G79" s="86" t="s">
        <v>78</v>
      </c>
      <c r="H79" s="23" t="str">
        <f>H75</f>
        <v>Valor desconto</v>
      </c>
      <c r="I79" s="88" t="s">
        <v>80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>
      <c r="A80" s="130">
        <f>I16</f>
        <v>15.55</v>
      </c>
      <c r="B80" s="130"/>
      <c r="C80" s="46">
        <f>I17</f>
        <v>30</v>
      </c>
      <c r="D80" s="86">
        <f>I18</f>
        <v>1</v>
      </c>
      <c r="E80" s="88">
        <f>A80*C80*D80</f>
        <v>466.5</v>
      </c>
      <c r="F80" s="88">
        <f>E80</f>
        <v>466.5</v>
      </c>
      <c r="G80" s="47">
        <f>I19</f>
        <v>0.17500000000000002</v>
      </c>
      <c r="H80" s="91">
        <f>F80*G80</f>
        <v>81.6375</v>
      </c>
      <c r="I80" s="88">
        <f>E80-H80</f>
        <v>384.8625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4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" customHeight="1">
      <c r="A82" s="104" t="s">
        <v>83</v>
      </c>
      <c r="B82" s="104"/>
      <c r="C82" s="104"/>
      <c r="D82" s="104"/>
      <c r="E82" s="104"/>
      <c r="F82" s="104"/>
      <c r="G82" s="104"/>
      <c r="H82" s="48">
        <f>H31+H66+H72</f>
        <v>2.0986261653681177</v>
      </c>
      <c r="I82" s="49">
        <f>I31+I66+I72</f>
        <v>3352.7244611634424</v>
      </c>
      <c r="J82" s="36"/>
      <c r="K82"/>
      <c r="L82" s="36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12" s="54" customFormat="1" ht="4.5" customHeight="1">
      <c r="A83" s="50"/>
      <c r="B83" s="50"/>
      <c r="C83" s="50"/>
      <c r="D83" s="50"/>
      <c r="E83" s="50"/>
      <c r="F83" s="50"/>
      <c r="G83" s="50"/>
      <c r="H83" s="51"/>
      <c r="I83" s="52"/>
      <c r="J83" s="53"/>
      <c r="L83" s="53"/>
    </row>
    <row r="84" spans="1:256" ht="11.25" customHeight="1">
      <c r="A84" s="107" t="s">
        <v>84</v>
      </c>
      <c r="B84" s="107"/>
      <c r="C84" s="107"/>
      <c r="D84" s="107"/>
      <c r="E84" s="107"/>
      <c r="F84" s="107"/>
      <c r="G84" s="107"/>
      <c r="H84" s="107"/>
      <c r="I84" s="107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3.75" customHeight="1">
      <c r="A85" s="22" t="s">
        <v>23</v>
      </c>
      <c r="B85" s="128" t="s">
        <v>85</v>
      </c>
      <c r="C85" s="128"/>
      <c r="D85" s="128"/>
      <c r="E85" s="128"/>
      <c r="F85" s="128"/>
      <c r="G85" s="128"/>
      <c r="H85" s="22" t="s">
        <v>25</v>
      </c>
      <c r="I85" s="22" t="s">
        <v>26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 customHeight="1">
      <c r="A86" s="86">
        <v>1</v>
      </c>
      <c r="B86" s="103" t="s">
        <v>86</v>
      </c>
      <c r="C86" s="103"/>
      <c r="D86" s="103"/>
      <c r="E86" s="103"/>
      <c r="F86" s="103"/>
      <c r="G86" s="103"/>
      <c r="H86" s="23">
        <f aca="true" t="shared" si="3" ref="H86:H91">I86/$I$97</f>
        <v>0</v>
      </c>
      <c r="I86" s="88"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 customHeight="1">
      <c r="A87" s="86">
        <v>2</v>
      </c>
      <c r="B87" s="103" t="s">
        <v>87</v>
      </c>
      <c r="C87" s="103"/>
      <c r="D87" s="103"/>
      <c r="E87" s="103"/>
      <c r="F87" s="103"/>
      <c r="G87" s="103"/>
      <c r="H87" s="23">
        <f t="shared" si="3"/>
        <v>0</v>
      </c>
      <c r="I87" s="88">
        <v>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 customHeight="1">
      <c r="A88" s="86">
        <v>3</v>
      </c>
      <c r="B88" s="103" t="s">
        <v>88</v>
      </c>
      <c r="C88" s="103"/>
      <c r="D88" s="103"/>
      <c r="E88" s="103"/>
      <c r="F88" s="103"/>
      <c r="G88" s="103"/>
      <c r="H88" s="23">
        <f t="shared" si="3"/>
        <v>0</v>
      </c>
      <c r="I88" s="88">
        <v>0</v>
      </c>
      <c r="J88"/>
      <c r="K88" s="55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 customHeight="1">
      <c r="A89" s="86">
        <v>4</v>
      </c>
      <c r="B89" s="103" t="s">
        <v>89</v>
      </c>
      <c r="C89" s="103"/>
      <c r="D89" s="103"/>
      <c r="E89" s="103"/>
      <c r="F89" s="103"/>
      <c r="G89" s="103"/>
      <c r="H89" s="23">
        <f t="shared" si="3"/>
        <v>0</v>
      </c>
      <c r="I89" s="88"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 customHeight="1">
      <c r="A90" s="86">
        <v>5</v>
      </c>
      <c r="B90" s="103" t="s">
        <v>90</v>
      </c>
      <c r="C90" s="103"/>
      <c r="D90" s="103"/>
      <c r="E90" s="103"/>
      <c r="F90" s="103"/>
      <c r="G90" s="103"/>
      <c r="H90" s="23">
        <f t="shared" si="3"/>
        <v>0</v>
      </c>
      <c r="I90" s="88">
        <v>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 customHeight="1">
      <c r="A91" s="86">
        <v>6</v>
      </c>
      <c r="B91" s="103" t="s">
        <v>91</v>
      </c>
      <c r="C91" s="103"/>
      <c r="D91" s="103"/>
      <c r="E91" s="103"/>
      <c r="F91" s="103"/>
      <c r="G91" s="103"/>
      <c r="H91" s="23">
        <f t="shared" si="3"/>
        <v>0</v>
      </c>
      <c r="I91" s="88">
        <v>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 customHeight="1">
      <c r="A92" s="124" t="s">
        <v>92</v>
      </c>
      <c r="B92" s="124"/>
      <c r="C92" s="124"/>
      <c r="D92" s="124"/>
      <c r="E92" s="124"/>
      <c r="F92" s="124"/>
      <c r="G92" s="124"/>
      <c r="H92" s="27">
        <f>H86+H87+H88+H89+H90+H91</f>
        <v>0</v>
      </c>
      <c r="I92" s="81">
        <f>I86+I87+I88+I89+I90+I91</f>
        <v>0</v>
      </c>
      <c r="J92" s="36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6.5" customHeight="1">
      <c r="A93" s="31" t="s">
        <v>93</v>
      </c>
      <c r="B93" s="118" t="s">
        <v>94</v>
      </c>
      <c r="C93" s="118"/>
      <c r="D93" s="118"/>
      <c r="E93" s="118"/>
      <c r="F93" s="118"/>
      <c r="G93" s="118"/>
      <c r="H93" s="118"/>
      <c r="I93" s="118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6.5" customHeight="1">
      <c r="A94" s="31" t="s">
        <v>95</v>
      </c>
      <c r="B94" s="119" t="s">
        <v>96</v>
      </c>
      <c r="C94" s="119"/>
      <c r="D94" s="119"/>
      <c r="E94" s="119"/>
      <c r="F94" s="119"/>
      <c r="G94" s="119"/>
      <c r="H94" s="119"/>
      <c r="I94" s="119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30" customHeight="1">
      <c r="A95" s="125" t="s">
        <v>97</v>
      </c>
      <c r="B95" s="125"/>
      <c r="C95" s="125"/>
      <c r="D95" s="125"/>
      <c r="E95" s="125"/>
      <c r="F95" s="56">
        <v>0.1</v>
      </c>
      <c r="G95" s="83">
        <f>I97*F95</f>
        <v>318.5684897527078</v>
      </c>
      <c r="H95" s="89" t="s">
        <v>98</v>
      </c>
      <c r="I95" s="58">
        <f>I70</f>
        <v>167.03956363636365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10" s="61" customFormat="1" ht="16.5" customHeight="1">
      <c r="A96" s="126" t="s">
        <v>99</v>
      </c>
      <c r="B96" s="126"/>
      <c r="C96" s="89" t="s">
        <v>100</v>
      </c>
      <c r="D96" s="89" t="s">
        <v>101</v>
      </c>
      <c r="E96" s="89" t="s">
        <v>102</v>
      </c>
      <c r="F96" s="89" t="s">
        <v>103</v>
      </c>
      <c r="G96" s="89" t="s">
        <v>104</v>
      </c>
      <c r="H96" s="89" t="s">
        <v>105</v>
      </c>
      <c r="I96" s="59" t="s">
        <v>106</v>
      </c>
      <c r="J96" s="60"/>
    </row>
    <row r="97" spans="1:256" ht="16.5" customHeight="1">
      <c r="A97" s="127">
        <f>I31</f>
        <v>1597.580606060606</v>
      </c>
      <c r="B97" s="127"/>
      <c r="C97" s="90">
        <f>I42</f>
        <v>587.909663030303</v>
      </c>
      <c r="D97" s="90">
        <f>I53</f>
        <v>394.15508712727274</v>
      </c>
      <c r="E97" s="90">
        <f>I60</f>
        <v>59.361302579393936</v>
      </c>
      <c r="F97" s="90">
        <f>I64</f>
        <v>145.0490720628364</v>
      </c>
      <c r="G97" s="90">
        <f>I72</f>
        <v>568.6687303030303</v>
      </c>
      <c r="H97" s="90">
        <f>A97+C97+D97+E97+F97+G97</f>
        <v>3352.724461163442</v>
      </c>
      <c r="I97" s="90">
        <f>H97-I95</f>
        <v>3185.684897527078</v>
      </c>
      <c r="J97" s="36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4.5" customHeight="1">
      <c r="A98" s="31"/>
      <c r="B98" s="129"/>
      <c r="C98" s="129"/>
      <c r="D98" s="129"/>
      <c r="E98" s="129"/>
      <c r="F98" s="129"/>
      <c r="G98" s="129"/>
      <c r="H98" s="129"/>
      <c r="I98" s="129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33.75" customHeight="1">
      <c r="A99" s="22" t="s">
        <v>29</v>
      </c>
      <c r="B99" s="128" t="s">
        <v>107</v>
      </c>
      <c r="C99" s="128"/>
      <c r="D99" s="128"/>
      <c r="E99" s="128"/>
      <c r="F99" s="128"/>
      <c r="G99" s="128"/>
      <c r="H99" s="22" t="s">
        <v>25</v>
      </c>
      <c r="I99" s="22" t="s">
        <v>26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" customHeight="1">
      <c r="A100" s="86">
        <v>1</v>
      </c>
      <c r="B100" s="103" t="s">
        <v>108</v>
      </c>
      <c r="C100" s="103"/>
      <c r="D100" s="103"/>
      <c r="E100" s="103"/>
      <c r="F100" s="103"/>
      <c r="G100" s="103"/>
      <c r="H100" s="23">
        <f>I100/$I$110</f>
        <v>0</v>
      </c>
      <c r="I100" s="88"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 customHeight="1">
      <c r="A101" s="86">
        <v>2</v>
      </c>
      <c r="B101" s="103" t="s">
        <v>109</v>
      </c>
      <c r="C101" s="103"/>
      <c r="D101" s="103"/>
      <c r="E101" s="103"/>
      <c r="F101" s="103"/>
      <c r="G101" s="103"/>
      <c r="H101" s="23">
        <f>I101/$I$110</f>
        <v>0</v>
      </c>
      <c r="I101" s="88"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customHeight="1">
      <c r="A102" s="124" t="s">
        <v>110</v>
      </c>
      <c r="B102" s="124"/>
      <c r="C102" s="124"/>
      <c r="D102" s="124"/>
      <c r="E102" s="124"/>
      <c r="F102" s="124"/>
      <c r="G102" s="124"/>
      <c r="H102" s="27">
        <f>H100+H101</f>
        <v>0</v>
      </c>
      <c r="I102" s="28">
        <f>I100+I101</f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4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33.75" customHeight="1">
      <c r="A104" s="22" t="s">
        <v>40</v>
      </c>
      <c r="B104" s="128" t="s">
        <v>111</v>
      </c>
      <c r="C104" s="128"/>
      <c r="D104" s="128"/>
      <c r="E104" s="128"/>
      <c r="F104" s="128"/>
      <c r="G104" s="128"/>
      <c r="H104" s="22" t="s">
        <v>25</v>
      </c>
      <c r="I104" s="22" t="s">
        <v>26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customHeight="1">
      <c r="A105" s="86">
        <v>1</v>
      </c>
      <c r="B105" s="103" t="s">
        <v>111</v>
      </c>
      <c r="C105" s="103"/>
      <c r="D105" s="103"/>
      <c r="E105" s="103"/>
      <c r="F105" s="103"/>
      <c r="G105" s="103"/>
      <c r="H105" s="23">
        <f>I105/I110</f>
        <v>0</v>
      </c>
      <c r="I105" s="88"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 customHeight="1">
      <c r="A106" s="124" t="s">
        <v>112</v>
      </c>
      <c r="B106" s="124"/>
      <c r="C106" s="124"/>
      <c r="D106" s="124"/>
      <c r="E106" s="124"/>
      <c r="F106" s="124"/>
      <c r="G106" s="124"/>
      <c r="H106" s="27">
        <f>H105</f>
        <v>0</v>
      </c>
      <c r="I106" s="28">
        <f>I105</f>
        <v>0</v>
      </c>
      <c r="J106" s="36"/>
      <c r="K106" s="36"/>
      <c r="L106" s="62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4.5" customHeight="1">
      <c r="A107" s="37"/>
      <c r="B107" s="37"/>
      <c r="C107" s="37"/>
      <c r="D107" s="37"/>
      <c r="E107" s="37"/>
      <c r="F107" s="37"/>
      <c r="G107" s="37"/>
      <c r="H107" s="38"/>
      <c r="I107" s="39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39" customHeight="1">
      <c r="A108" s="125" t="s">
        <v>113</v>
      </c>
      <c r="B108" s="125"/>
      <c r="C108" s="125"/>
      <c r="D108" s="125"/>
      <c r="E108" s="125"/>
      <c r="F108" s="63">
        <v>0.18</v>
      </c>
      <c r="G108" s="83">
        <f>I110*F108</f>
        <v>573.423281554874</v>
      </c>
      <c r="H108" s="89" t="s">
        <v>98</v>
      </c>
      <c r="I108" s="58">
        <f>I70</f>
        <v>167.03956363636365</v>
      </c>
      <c r="J108"/>
      <c r="K108"/>
      <c r="L108" s="62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12" s="61" customFormat="1" ht="16.5" customHeight="1">
      <c r="A109" s="126" t="s">
        <v>99</v>
      </c>
      <c r="B109" s="126"/>
      <c r="C109" s="89" t="s">
        <v>100</v>
      </c>
      <c r="D109" s="89" t="s">
        <v>101</v>
      </c>
      <c r="E109" s="89" t="s">
        <v>102</v>
      </c>
      <c r="F109" s="89" t="s">
        <v>103</v>
      </c>
      <c r="G109" s="89" t="s">
        <v>104</v>
      </c>
      <c r="H109" s="89" t="s">
        <v>105</v>
      </c>
      <c r="I109" s="59" t="s">
        <v>106</v>
      </c>
      <c r="J109" s="60"/>
      <c r="L109" s="60"/>
    </row>
    <row r="110" spans="1:256" ht="16.5" customHeight="1">
      <c r="A110" s="127">
        <f>I31</f>
        <v>1597.580606060606</v>
      </c>
      <c r="B110" s="127"/>
      <c r="C110" s="90">
        <f>I42</f>
        <v>587.909663030303</v>
      </c>
      <c r="D110" s="90">
        <f>I53</f>
        <v>394.15508712727274</v>
      </c>
      <c r="E110" s="90">
        <f>I60</f>
        <v>59.361302579393936</v>
      </c>
      <c r="F110" s="90">
        <f>I64</f>
        <v>145.0490720628364</v>
      </c>
      <c r="G110" s="90">
        <f>I72</f>
        <v>568.6687303030303</v>
      </c>
      <c r="H110" s="90">
        <f>A110+C110+D110+E110+F110+G110</f>
        <v>3352.724461163442</v>
      </c>
      <c r="I110" s="90">
        <f>H110-I108</f>
        <v>3185.684897527078</v>
      </c>
      <c r="J110" s="36"/>
      <c r="K110"/>
      <c r="L110" s="62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4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" customHeight="1">
      <c r="A112" s="104" t="s">
        <v>114</v>
      </c>
      <c r="B112" s="104"/>
      <c r="C112" s="104"/>
      <c r="D112" s="104"/>
      <c r="E112" s="104"/>
      <c r="F112" s="104"/>
      <c r="G112" s="104"/>
      <c r="H112" s="48">
        <f>H92+H102+H106</f>
        <v>0</v>
      </c>
      <c r="I112" s="49">
        <f>I92+I102+I106</f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4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1.25" customHeight="1">
      <c r="A114" s="107" t="s">
        <v>115</v>
      </c>
      <c r="B114" s="107"/>
      <c r="C114" s="107"/>
      <c r="D114" s="107"/>
      <c r="E114" s="107"/>
      <c r="F114" s="107"/>
      <c r="G114" s="107"/>
      <c r="H114" s="107"/>
      <c r="I114" s="107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33.75" customHeight="1">
      <c r="A115" s="22" t="s">
        <v>23</v>
      </c>
      <c r="B115" s="128" t="s">
        <v>116</v>
      </c>
      <c r="C115" s="128"/>
      <c r="D115" s="128"/>
      <c r="E115" s="128"/>
      <c r="F115" s="128"/>
      <c r="G115" s="128"/>
      <c r="H115" s="22" t="s">
        <v>25</v>
      </c>
      <c r="I115" s="22" t="s">
        <v>26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" customHeight="1">
      <c r="A116" s="86">
        <v>1</v>
      </c>
      <c r="B116" s="103" t="s">
        <v>117</v>
      </c>
      <c r="C116" s="103"/>
      <c r="D116" s="103"/>
      <c r="E116" s="103"/>
      <c r="F116" s="103"/>
      <c r="G116" s="103"/>
      <c r="H116" s="23">
        <f>I116/$I$82</f>
        <v>0.019241982507288636</v>
      </c>
      <c r="I116" s="88">
        <f>($D$126/$E$127)*G126</f>
        <v>64.51306543346567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 customHeight="1">
      <c r="A117" s="86">
        <v>2</v>
      </c>
      <c r="B117" s="103" t="s">
        <v>118</v>
      </c>
      <c r="C117" s="103"/>
      <c r="D117" s="103"/>
      <c r="E117" s="103"/>
      <c r="F117" s="103"/>
      <c r="G117" s="103"/>
      <c r="H117" s="23">
        <f>I117/$I$82</f>
        <v>0.08862973760932946</v>
      </c>
      <c r="I117" s="88">
        <f>($D$126/$E$127)*G127</f>
        <v>297.1510892692964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" customHeight="1">
      <c r="A118" s="86">
        <v>3</v>
      </c>
      <c r="B118" s="103" t="s">
        <v>10</v>
      </c>
      <c r="C118" s="103"/>
      <c r="D118" s="103"/>
      <c r="E118" s="103"/>
      <c r="F118" s="103"/>
      <c r="G118" s="103"/>
      <c r="H118" s="23">
        <f>I118/$I$82</f>
        <v>0.05830903790087465</v>
      </c>
      <c r="I118" s="88">
        <f>($D$126/$E$127)*G128</f>
        <v>195.49413767716868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 customHeight="1">
      <c r="A119" s="86">
        <v>4</v>
      </c>
      <c r="B119" s="103" t="s">
        <v>119</v>
      </c>
      <c r="C119" s="103"/>
      <c r="D119" s="103"/>
      <c r="E119" s="103"/>
      <c r="F119" s="103"/>
      <c r="G119" s="103"/>
      <c r="H119" s="23">
        <f>I119/$I$82</f>
        <v>0</v>
      </c>
      <c r="I119" s="88"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" customHeight="1">
      <c r="A120" s="86">
        <v>5</v>
      </c>
      <c r="B120" s="103" t="s">
        <v>91</v>
      </c>
      <c r="C120" s="103"/>
      <c r="D120" s="103"/>
      <c r="E120" s="103"/>
      <c r="F120" s="103"/>
      <c r="G120" s="103"/>
      <c r="H120" s="23">
        <f>I120/$I$82</f>
        <v>0</v>
      </c>
      <c r="I120" s="88"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 customHeight="1">
      <c r="A121" s="124" t="s">
        <v>120</v>
      </c>
      <c r="B121" s="124"/>
      <c r="C121" s="124"/>
      <c r="D121" s="124"/>
      <c r="E121" s="124"/>
      <c r="F121" s="124"/>
      <c r="G121" s="124"/>
      <c r="H121" s="27">
        <f>H116+H117+H118+H119+H120</f>
        <v>0.16618075801749274</v>
      </c>
      <c r="I121" s="28">
        <f>I116+I117+I118+I119+I120</f>
        <v>557.1582923799308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1.25" customHeight="1">
      <c r="A122" s="31" t="s">
        <v>121</v>
      </c>
      <c r="B122" s="118" t="s">
        <v>122</v>
      </c>
      <c r="C122" s="118"/>
      <c r="D122" s="118"/>
      <c r="E122" s="118"/>
      <c r="F122" s="118"/>
      <c r="G122" s="118"/>
      <c r="H122" s="118"/>
      <c r="I122" s="118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20.25" customHeight="1">
      <c r="A123" s="31" t="s">
        <v>123</v>
      </c>
      <c r="B123" s="119" t="s">
        <v>124</v>
      </c>
      <c r="C123" s="119"/>
      <c r="D123" s="119"/>
      <c r="E123" s="119"/>
      <c r="F123" s="119"/>
      <c r="G123" s="119"/>
      <c r="H123" s="119"/>
      <c r="I123" s="119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3.5" customHeight="1">
      <c r="A124" s="120" t="s">
        <v>125</v>
      </c>
      <c r="B124" s="120"/>
      <c r="C124" s="120"/>
      <c r="D124" s="120"/>
      <c r="E124" s="120"/>
      <c r="F124" s="120"/>
      <c r="G124" s="120"/>
      <c r="H124" s="120"/>
      <c r="I124" s="120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3.5" customHeight="1">
      <c r="A125" s="121" t="s">
        <v>126</v>
      </c>
      <c r="B125" s="121"/>
      <c r="C125" s="86" t="s">
        <v>127</v>
      </c>
      <c r="D125" s="122" t="s">
        <v>128</v>
      </c>
      <c r="E125" s="122"/>
      <c r="F125" s="86" t="s">
        <v>129</v>
      </c>
      <c r="G125" s="64" t="s">
        <v>130</v>
      </c>
      <c r="H125" s="123" t="s">
        <v>131</v>
      </c>
      <c r="I125" s="123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3.5" customHeight="1">
      <c r="A126" s="114">
        <f>I82</f>
        <v>3352.7244611634424</v>
      </c>
      <c r="B126" s="114"/>
      <c r="C126" s="88">
        <f>I112</f>
        <v>0</v>
      </c>
      <c r="D126" s="115">
        <f>A126+C126</f>
        <v>3352.7244611634424</v>
      </c>
      <c r="E126" s="115"/>
      <c r="F126" s="86" t="s">
        <v>117</v>
      </c>
      <c r="G126" s="66">
        <v>0.0165</v>
      </c>
      <c r="H126" s="110">
        <v>0.006500000000000001</v>
      </c>
      <c r="I126" s="110"/>
      <c r="J126" s="3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3.5" customHeight="1">
      <c r="A127" s="116" t="s">
        <v>132</v>
      </c>
      <c r="B127" s="116"/>
      <c r="C127" s="64">
        <v>1</v>
      </c>
      <c r="D127" s="67">
        <f>G130/1</f>
        <v>0.14250000000000002</v>
      </c>
      <c r="E127" s="68">
        <f>C127-D127</f>
        <v>0.8574999999999999</v>
      </c>
      <c r="F127" s="86" t="s">
        <v>118</v>
      </c>
      <c r="G127" s="66">
        <v>0.076</v>
      </c>
      <c r="H127" s="110">
        <v>0.03</v>
      </c>
      <c r="I127" s="110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3.5" customHeight="1">
      <c r="A128" s="109" t="s">
        <v>133</v>
      </c>
      <c r="B128" s="109"/>
      <c r="C128" s="87">
        <v>1</v>
      </c>
      <c r="D128" s="69">
        <f>H130</f>
        <v>0.0865</v>
      </c>
      <c r="E128" s="70">
        <f>C128-D128</f>
        <v>0.9135</v>
      </c>
      <c r="F128" s="86" t="s">
        <v>10</v>
      </c>
      <c r="G128" s="66">
        <f>I11</f>
        <v>0.05</v>
      </c>
      <c r="H128" s="117">
        <f>I11</f>
        <v>0.05</v>
      </c>
      <c r="I128" s="117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3.5" customHeight="1">
      <c r="A129" s="109" t="s">
        <v>134</v>
      </c>
      <c r="B129" s="109"/>
      <c r="C129" s="87">
        <v>1</v>
      </c>
      <c r="D129" s="87">
        <v>0.0654</v>
      </c>
      <c r="E129" s="71">
        <f>C129-D129</f>
        <v>0.9346</v>
      </c>
      <c r="F129" s="86" t="s">
        <v>135</v>
      </c>
      <c r="G129" s="66">
        <v>0</v>
      </c>
      <c r="H129" s="110">
        <v>0</v>
      </c>
      <c r="I129" s="110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8" customHeight="1">
      <c r="A130" s="72" t="s">
        <v>136</v>
      </c>
      <c r="B130" s="111" t="s">
        <v>137</v>
      </c>
      <c r="C130" s="111"/>
      <c r="D130" s="111"/>
      <c r="E130" s="111"/>
      <c r="F130" s="93" t="s">
        <v>138</v>
      </c>
      <c r="G130" s="73">
        <f>SUM(G126:G129)</f>
        <v>0.14250000000000002</v>
      </c>
      <c r="H130" s="112">
        <f>SUM(H126:I129)</f>
        <v>0.0865</v>
      </c>
      <c r="I130" s="112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4.5" customHeight="1">
      <c r="A131" s="74"/>
      <c r="B131" s="113"/>
      <c r="C131" s="113"/>
      <c r="D131" s="113"/>
      <c r="E131" s="113"/>
      <c r="F131" s="113"/>
      <c r="G131" s="113"/>
      <c r="H131" s="113"/>
      <c r="I131" s="113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" customHeight="1">
      <c r="A132" s="104" t="s">
        <v>139</v>
      </c>
      <c r="B132" s="104"/>
      <c r="C132" s="104"/>
      <c r="D132" s="104"/>
      <c r="E132" s="104"/>
      <c r="F132" s="104"/>
      <c r="G132" s="104"/>
      <c r="H132" s="48">
        <f>H121</f>
        <v>0.16618075801749274</v>
      </c>
      <c r="I132" s="49">
        <f>I121</f>
        <v>557.1582923799308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1.25" customHeight="1">
      <c r="A134" s="108" t="s">
        <v>140</v>
      </c>
      <c r="B134" s="108"/>
      <c r="C134" s="108"/>
      <c r="D134" s="108"/>
      <c r="E134" s="108"/>
      <c r="F134" s="108"/>
      <c r="G134" s="108"/>
      <c r="H134" s="108"/>
      <c r="I134" s="108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1.25" customHeight="1">
      <c r="A135" s="107" t="s">
        <v>22</v>
      </c>
      <c r="B135" s="107"/>
      <c r="C135" s="107"/>
      <c r="D135" s="107"/>
      <c r="E135" s="107"/>
      <c r="F135" s="107"/>
      <c r="G135" s="107"/>
      <c r="H135" s="107"/>
      <c r="I135" s="107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" customHeight="1">
      <c r="A136" s="86">
        <v>1</v>
      </c>
      <c r="B136" s="103" t="s">
        <v>141</v>
      </c>
      <c r="C136" s="103"/>
      <c r="D136" s="103"/>
      <c r="E136" s="103"/>
      <c r="F136" s="103"/>
      <c r="G136" s="103"/>
      <c r="H136" s="23">
        <f>I136/$G$153</f>
        <v>0.4086006427207521</v>
      </c>
      <c r="I136" s="75">
        <f>I31</f>
        <v>1597.580606060606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" customHeight="1">
      <c r="A137" s="86">
        <v>2</v>
      </c>
      <c r="B137" s="103" t="s">
        <v>142</v>
      </c>
      <c r="C137" s="103"/>
      <c r="D137" s="103"/>
      <c r="E137" s="103"/>
      <c r="F137" s="103"/>
      <c r="G137" s="103"/>
      <c r="H137" s="23">
        <f>I137/$G$153</f>
        <v>0.30345542298539524</v>
      </c>
      <c r="I137" s="75">
        <f>I42+I53+I60+I64</f>
        <v>1186.475124799806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" customHeight="1">
      <c r="A138" s="86">
        <v>3</v>
      </c>
      <c r="B138" s="103" t="s">
        <v>143</v>
      </c>
      <c r="C138" s="103"/>
      <c r="D138" s="103"/>
      <c r="E138" s="103"/>
      <c r="F138" s="103"/>
      <c r="G138" s="103"/>
      <c r="H138" s="23">
        <f>I138/$G$153</f>
        <v>0.14544393429385272</v>
      </c>
      <c r="I138" s="75">
        <f>I72</f>
        <v>568.6687303030303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10" s="30" customFormat="1" ht="15" customHeight="1">
      <c r="A139" s="104" t="s">
        <v>144</v>
      </c>
      <c r="B139" s="104"/>
      <c r="C139" s="104"/>
      <c r="D139" s="104"/>
      <c r="E139" s="104"/>
      <c r="F139" s="104"/>
      <c r="G139" s="104"/>
      <c r="H139" s="48">
        <f>H136+H137+H138</f>
        <v>0.8575</v>
      </c>
      <c r="I139" s="49">
        <f>I136+I137+I138</f>
        <v>3352.7244611634424</v>
      </c>
      <c r="J139" s="76"/>
    </row>
    <row r="140" spans="1:256" ht="4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1.25" customHeight="1">
      <c r="A141" s="107" t="s">
        <v>84</v>
      </c>
      <c r="B141" s="107"/>
      <c r="C141" s="107"/>
      <c r="D141" s="107"/>
      <c r="E141" s="107"/>
      <c r="F141" s="107"/>
      <c r="G141" s="107"/>
      <c r="H141" s="107"/>
      <c r="I141" s="107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" customHeight="1">
      <c r="A142" s="86">
        <v>1</v>
      </c>
      <c r="B142" s="103" t="s">
        <v>85</v>
      </c>
      <c r="C142" s="103"/>
      <c r="D142" s="103"/>
      <c r="E142" s="103"/>
      <c r="F142" s="103"/>
      <c r="G142" s="103"/>
      <c r="H142" s="23">
        <f>I142/$G$153</f>
        <v>0</v>
      </c>
      <c r="I142" s="88">
        <f>I92</f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" customHeight="1">
      <c r="A143" s="86">
        <v>2</v>
      </c>
      <c r="B143" s="103" t="s">
        <v>107</v>
      </c>
      <c r="C143" s="103"/>
      <c r="D143" s="103"/>
      <c r="E143" s="103"/>
      <c r="F143" s="103"/>
      <c r="G143" s="103"/>
      <c r="H143" s="23">
        <f>I143/$G$153</f>
        <v>0</v>
      </c>
      <c r="I143" s="88">
        <f>I102</f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5" customHeight="1">
      <c r="A144" s="86">
        <v>3</v>
      </c>
      <c r="B144" s="103" t="s">
        <v>111</v>
      </c>
      <c r="C144" s="103"/>
      <c r="D144" s="103"/>
      <c r="E144" s="103"/>
      <c r="F144" s="103"/>
      <c r="G144" s="103"/>
      <c r="H144" s="23">
        <f>I144/$G$153</f>
        <v>0</v>
      </c>
      <c r="I144" s="88">
        <f>I106</f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5" customHeight="1">
      <c r="A145" s="104" t="s">
        <v>145</v>
      </c>
      <c r="B145" s="104"/>
      <c r="C145" s="104"/>
      <c r="D145" s="104"/>
      <c r="E145" s="104"/>
      <c r="F145" s="104"/>
      <c r="G145" s="104"/>
      <c r="H145" s="48">
        <f>H142+H143+H144</f>
        <v>0</v>
      </c>
      <c r="I145" s="49">
        <f>I142+I143+I144</f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4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1.25" customHeight="1">
      <c r="A147" s="107" t="s">
        <v>115</v>
      </c>
      <c r="B147" s="107"/>
      <c r="C147" s="107"/>
      <c r="D147" s="107"/>
      <c r="E147" s="107"/>
      <c r="F147" s="107"/>
      <c r="G147" s="107"/>
      <c r="H147" s="107"/>
      <c r="I147" s="10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5" customHeight="1">
      <c r="A148" s="86">
        <v>1</v>
      </c>
      <c r="B148" s="103" t="s">
        <v>146</v>
      </c>
      <c r="C148" s="103"/>
      <c r="D148" s="103"/>
      <c r="E148" s="103"/>
      <c r="F148" s="103"/>
      <c r="G148" s="103"/>
      <c r="H148" s="23">
        <f>I148/$G$153</f>
        <v>0.14250000000000004</v>
      </c>
      <c r="I148" s="88">
        <f>I121</f>
        <v>557.1582923799308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5" customHeight="1">
      <c r="A149" s="104" t="s">
        <v>147</v>
      </c>
      <c r="B149" s="104"/>
      <c r="C149" s="104"/>
      <c r="D149" s="104"/>
      <c r="E149" s="104"/>
      <c r="F149" s="104"/>
      <c r="G149" s="104"/>
      <c r="H149" s="48">
        <f>H148</f>
        <v>0.14250000000000004</v>
      </c>
      <c r="I149" s="49">
        <f>I121</f>
        <v>557.1582923799308</v>
      </c>
      <c r="J149"/>
      <c r="K149" s="77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4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1.25" customHeight="1">
      <c r="A151" s="105" t="s">
        <v>148</v>
      </c>
      <c r="B151" s="105"/>
      <c r="C151" s="105"/>
      <c r="D151" s="105"/>
      <c r="E151" s="105"/>
      <c r="F151" s="105"/>
      <c r="G151" s="105"/>
      <c r="H151" s="105"/>
      <c r="I151" s="105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45" customHeight="1">
      <c r="A152" s="106" t="s">
        <v>149</v>
      </c>
      <c r="B152" s="106"/>
      <c r="C152" s="106"/>
      <c r="D152" s="106"/>
      <c r="E152" s="106"/>
      <c r="F152" s="106"/>
      <c r="G152" s="85" t="s">
        <v>150</v>
      </c>
      <c r="H152" s="85"/>
      <c r="I152" s="85" t="s">
        <v>151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5">
      <c r="A153" s="101" t="str">
        <f>G5</f>
        <v>AUXILIAR DE COZINHA (CBO 5135-05)</v>
      </c>
      <c r="B153" s="101"/>
      <c r="C153" s="101"/>
      <c r="D153" s="101"/>
      <c r="E153" s="101"/>
      <c r="F153" s="101"/>
      <c r="G153" s="79">
        <f>I139+I145+I149</f>
        <v>3909.882753543373</v>
      </c>
      <c r="H153" s="85"/>
      <c r="I153" s="79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">
      <c r="A154" s="101" t="s">
        <v>172</v>
      </c>
      <c r="B154" s="101"/>
      <c r="C154" s="101"/>
      <c r="D154" s="101"/>
      <c r="E154" s="101"/>
      <c r="F154" s="101"/>
      <c r="G154" s="85"/>
      <c r="H154" s="85">
        <v>3</v>
      </c>
      <c r="I154" s="79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">
      <c r="A155" s="101" t="s">
        <v>171</v>
      </c>
      <c r="B155" s="101"/>
      <c r="C155" s="101"/>
      <c r="D155" s="101"/>
      <c r="E155" s="101"/>
      <c r="F155" s="101"/>
      <c r="G155" s="85"/>
      <c r="H155" s="85">
        <v>2</v>
      </c>
      <c r="I155" s="79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10" s="30" customFormat="1" ht="12" customHeight="1">
      <c r="A156" s="102" t="s">
        <v>152</v>
      </c>
      <c r="B156" s="102"/>
      <c r="C156" s="102"/>
      <c r="D156" s="102"/>
      <c r="E156" s="102"/>
      <c r="F156" s="102"/>
      <c r="G156" s="102"/>
      <c r="H156" s="102"/>
      <c r="I156" s="80">
        <f>G153*H154*H155</f>
        <v>23459.296521260236</v>
      </c>
      <c r="J156" s="76"/>
    </row>
  </sheetData>
  <sheetProtection selectLockedCells="1" selectUnlockedCells="1"/>
  <mergeCells count="143">
    <mergeCell ref="A1:I1"/>
    <mergeCell ref="A2:B2"/>
    <mergeCell ref="C2:D2"/>
    <mergeCell ref="E2:I2"/>
    <mergeCell ref="A3:B3"/>
    <mergeCell ref="A5:F9"/>
    <mergeCell ref="G5:H5"/>
    <mergeCell ref="G6:G9"/>
    <mergeCell ref="A20:F20"/>
    <mergeCell ref="A21:F21"/>
    <mergeCell ref="A23:I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A42:G42"/>
    <mergeCell ref="A43:I43"/>
    <mergeCell ref="B44:G44"/>
    <mergeCell ref="B57:G57"/>
    <mergeCell ref="B58:G58"/>
    <mergeCell ref="B59:G59"/>
    <mergeCell ref="A60:G60"/>
    <mergeCell ref="B62:G62"/>
    <mergeCell ref="B63:G63"/>
    <mergeCell ref="B51:G51"/>
    <mergeCell ref="B52:G52"/>
    <mergeCell ref="A53:G53"/>
    <mergeCell ref="B54:I54"/>
    <mergeCell ref="B55:I55"/>
    <mergeCell ref="B56:G56"/>
    <mergeCell ref="A72:G72"/>
    <mergeCell ref="A74:I74"/>
    <mergeCell ref="A75:B75"/>
    <mergeCell ref="A76:B76"/>
    <mergeCell ref="A78:I78"/>
    <mergeCell ref="A79:B79"/>
    <mergeCell ref="A64:G64"/>
    <mergeCell ref="A66:G66"/>
    <mergeCell ref="B68:G68"/>
    <mergeCell ref="B69:G69"/>
    <mergeCell ref="B70:G70"/>
    <mergeCell ref="B71:G71"/>
    <mergeCell ref="B88:G88"/>
    <mergeCell ref="B89:G89"/>
    <mergeCell ref="B90:G90"/>
    <mergeCell ref="B91:G91"/>
    <mergeCell ref="A92:G92"/>
    <mergeCell ref="B93:I93"/>
    <mergeCell ref="A80:B80"/>
    <mergeCell ref="A82:G82"/>
    <mergeCell ref="A84:I84"/>
    <mergeCell ref="B85:G85"/>
    <mergeCell ref="B86:G86"/>
    <mergeCell ref="B87:G87"/>
    <mergeCell ref="B100:G100"/>
    <mergeCell ref="B101:G101"/>
    <mergeCell ref="A102:G102"/>
    <mergeCell ref="B104:G104"/>
    <mergeCell ref="B105:G105"/>
    <mergeCell ref="A106:G106"/>
    <mergeCell ref="B94:I94"/>
    <mergeCell ref="A95:E95"/>
    <mergeCell ref="A96:B96"/>
    <mergeCell ref="A97:B97"/>
    <mergeCell ref="B98:I98"/>
    <mergeCell ref="B99:G99"/>
    <mergeCell ref="B116:G116"/>
    <mergeCell ref="B117:G117"/>
    <mergeCell ref="B118:G118"/>
    <mergeCell ref="B119:G119"/>
    <mergeCell ref="B120:G120"/>
    <mergeCell ref="A121:G121"/>
    <mergeCell ref="A108:E108"/>
    <mergeCell ref="A109:B109"/>
    <mergeCell ref="A110:B110"/>
    <mergeCell ref="A112:G112"/>
    <mergeCell ref="A114:I114"/>
    <mergeCell ref="B115:G115"/>
    <mergeCell ref="A126:B126"/>
    <mergeCell ref="D126:E126"/>
    <mergeCell ref="H126:I126"/>
    <mergeCell ref="A127:B127"/>
    <mergeCell ref="H127:I127"/>
    <mergeCell ref="A128:B128"/>
    <mergeCell ref="H128:I128"/>
    <mergeCell ref="B122:I122"/>
    <mergeCell ref="B123:I123"/>
    <mergeCell ref="A124:I124"/>
    <mergeCell ref="A125:B125"/>
    <mergeCell ref="D125:E125"/>
    <mergeCell ref="H125:I125"/>
    <mergeCell ref="A134:I134"/>
    <mergeCell ref="A135:I135"/>
    <mergeCell ref="B136:G136"/>
    <mergeCell ref="B137:G137"/>
    <mergeCell ref="B138:G138"/>
    <mergeCell ref="A139:G139"/>
    <mergeCell ref="A129:B129"/>
    <mergeCell ref="H129:I129"/>
    <mergeCell ref="B130:E130"/>
    <mergeCell ref="H130:I130"/>
    <mergeCell ref="B131:I131"/>
    <mergeCell ref="A132:G132"/>
    <mergeCell ref="A155:F155"/>
    <mergeCell ref="A156:H156"/>
    <mergeCell ref="B148:G148"/>
    <mergeCell ref="A149:G149"/>
    <mergeCell ref="A151:I151"/>
    <mergeCell ref="A152:F152"/>
    <mergeCell ref="A153:F153"/>
    <mergeCell ref="A154:F154"/>
    <mergeCell ref="A141:I141"/>
    <mergeCell ref="B142:G142"/>
    <mergeCell ref="B143:G143"/>
    <mergeCell ref="B144:G144"/>
    <mergeCell ref="A145:G145"/>
    <mergeCell ref="A147:I147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IV156"/>
  <sheetViews>
    <sheetView tabSelected="1" zoomScalePageLayoutView="0" workbookViewId="0" topLeftCell="A1">
      <selection activeCell="A10" sqref="A10:F10"/>
    </sheetView>
  </sheetViews>
  <sheetFormatPr defaultColWidth="9.140625" defaultRowHeight="15"/>
  <cols>
    <col min="1" max="1" width="2.8515625" style="1" customWidth="1"/>
    <col min="2" max="7" width="11.28125" style="1" customWidth="1"/>
    <col min="8" max="8" width="10.00390625" style="1" customWidth="1"/>
    <col min="9" max="9" width="11.7109375" style="1" customWidth="1"/>
    <col min="10" max="10" width="53.00390625" style="2" customWidth="1"/>
    <col min="11" max="11" width="6.7109375" style="1" customWidth="1"/>
    <col min="12" max="12" width="12.7109375" style="1" customWidth="1"/>
    <col min="13" max="16384" width="9.140625" style="1" customWidth="1"/>
  </cols>
  <sheetData>
    <row r="1" spans="1:256" ht="27.7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138" t="s">
        <v>1</v>
      </c>
      <c r="B2" s="138"/>
      <c r="C2" s="139">
        <v>75451202157</v>
      </c>
      <c r="D2" s="139"/>
      <c r="E2" s="140" t="s">
        <v>2</v>
      </c>
      <c r="F2" s="140"/>
      <c r="G2" s="140"/>
      <c r="H2" s="140"/>
      <c r="I2" s="14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 customHeight="1">
      <c r="A3" s="138" t="s">
        <v>3</v>
      </c>
      <c r="B3" s="138"/>
      <c r="C3" s="4"/>
      <c r="D3" s="5"/>
      <c r="E3" s="6" t="s">
        <v>4</v>
      </c>
      <c r="F3" s="4"/>
      <c r="G3" s="5"/>
      <c r="H3" s="5"/>
      <c r="I3" s="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" customHeight="1">
      <c r="A5" s="122" t="s">
        <v>179</v>
      </c>
      <c r="B5" s="122"/>
      <c r="C5" s="122"/>
      <c r="D5" s="122"/>
      <c r="E5" s="122"/>
      <c r="F5" s="122"/>
      <c r="G5" s="141" t="s">
        <v>156</v>
      </c>
      <c r="H5" s="141"/>
      <c r="I5" s="7">
        <v>200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 customHeight="1">
      <c r="A6" s="122"/>
      <c r="B6" s="122"/>
      <c r="C6" s="122"/>
      <c r="D6" s="122"/>
      <c r="E6" s="122"/>
      <c r="F6" s="122"/>
      <c r="G6" s="142" t="s">
        <v>5</v>
      </c>
      <c r="H6" s="9"/>
      <c r="I6" s="8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 customHeight="1">
      <c r="A7" s="122"/>
      <c r="B7" s="122"/>
      <c r="C7" s="122"/>
      <c r="D7" s="122"/>
      <c r="E7" s="122"/>
      <c r="F7" s="122"/>
      <c r="G7" s="142"/>
      <c r="H7" s="9" t="s">
        <v>7</v>
      </c>
      <c r="I7" s="10">
        <v>1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122"/>
      <c r="B8" s="122"/>
      <c r="C8" s="122"/>
      <c r="D8" s="122"/>
      <c r="E8" s="122"/>
      <c r="F8" s="122"/>
      <c r="G8" s="142"/>
      <c r="H8" s="92" t="s">
        <v>6</v>
      </c>
      <c r="I8" s="82">
        <v>0.2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02" customHeight="1">
      <c r="A9" s="122"/>
      <c r="B9" s="122"/>
      <c r="C9" s="122"/>
      <c r="D9" s="122"/>
      <c r="E9" s="122"/>
      <c r="F9" s="122"/>
      <c r="G9" s="142"/>
      <c r="H9" s="9" t="s">
        <v>7</v>
      </c>
      <c r="I9" s="12">
        <v>1</v>
      </c>
      <c r="J9" s="95" t="s">
        <v>158</v>
      </c>
      <c r="K9" s="1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122" t="s">
        <v>8</v>
      </c>
      <c r="B10" s="122"/>
      <c r="C10" s="122"/>
      <c r="D10" s="122"/>
      <c r="E10" s="122"/>
      <c r="F10" s="122"/>
      <c r="G10" s="8" t="s">
        <v>9</v>
      </c>
      <c r="H10" s="9">
        <v>220</v>
      </c>
      <c r="I10" s="16">
        <v>994.72</v>
      </c>
      <c r="J10" s="96" t="s">
        <v>160</v>
      </c>
      <c r="K10">
        <f>8*7</f>
        <v>56</v>
      </c>
      <c r="L10" t="s">
        <v>159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122" t="s">
        <v>10</v>
      </c>
      <c r="B11" s="122"/>
      <c r="C11" s="122"/>
      <c r="D11" s="122"/>
      <c r="E11" s="122"/>
      <c r="F11" s="122"/>
      <c r="G11" s="14" t="s">
        <v>153</v>
      </c>
      <c r="H11" s="9" t="s">
        <v>11</v>
      </c>
      <c r="I11" s="15">
        <v>0.025</v>
      </c>
      <c r="J11" s="97" t="s">
        <v>161</v>
      </c>
      <c r="K11">
        <v>40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122" t="s">
        <v>12</v>
      </c>
      <c r="B12" s="122"/>
      <c r="C12" s="122"/>
      <c r="D12" s="122"/>
      <c r="E12" s="122"/>
      <c r="F12" s="122"/>
      <c r="G12" s="137" t="s">
        <v>153</v>
      </c>
      <c r="H12" s="9" t="s">
        <v>13</v>
      </c>
      <c r="I12" s="16">
        <v>4.05</v>
      </c>
      <c r="J12" t="s">
        <v>162</v>
      </c>
      <c r="K12">
        <v>16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122"/>
      <c r="B13" s="122"/>
      <c r="C13" s="122"/>
      <c r="D13" s="122"/>
      <c r="E13" s="122"/>
      <c r="F13" s="122"/>
      <c r="G13" s="137"/>
      <c r="H13" s="9" t="s">
        <v>14</v>
      </c>
      <c r="I13" s="12">
        <v>30</v>
      </c>
      <c r="J13" t="s">
        <v>163</v>
      </c>
      <c r="K13">
        <v>5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122"/>
      <c r="B14" s="122"/>
      <c r="C14" s="122"/>
      <c r="D14" s="122"/>
      <c r="E14" s="122"/>
      <c r="F14" s="122"/>
      <c r="G14" s="137"/>
      <c r="H14" s="9" t="s">
        <v>15</v>
      </c>
      <c r="I14" s="12">
        <v>2</v>
      </c>
      <c r="J14" t="s">
        <v>164</v>
      </c>
      <c r="K14">
        <f>K11*K13</f>
        <v>200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122"/>
      <c r="B15" s="122"/>
      <c r="C15" s="122"/>
      <c r="D15" s="122"/>
      <c r="E15" s="122"/>
      <c r="F15" s="122"/>
      <c r="G15" s="137"/>
      <c r="H15" s="9" t="s">
        <v>16</v>
      </c>
      <c r="I15" s="11">
        <v>0.06</v>
      </c>
      <c r="J15" t="s">
        <v>165</v>
      </c>
      <c r="K15">
        <f>K12*K13</f>
        <v>80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 customHeight="1">
      <c r="A16" s="122" t="s">
        <v>17</v>
      </c>
      <c r="B16" s="122"/>
      <c r="C16" s="122"/>
      <c r="D16" s="122"/>
      <c r="E16" s="122"/>
      <c r="F16" s="122"/>
      <c r="G16" s="137" t="s">
        <v>18</v>
      </c>
      <c r="H16" s="9" t="s">
        <v>13</v>
      </c>
      <c r="I16" s="16">
        <v>15.55</v>
      </c>
      <c r="J16" t="s">
        <v>166</v>
      </c>
      <c r="K16">
        <v>2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 customHeight="1">
      <c r="A17" s="122"/>
      <c r="B17" s="122"/>
      <c r="C17" s="122"/>
      <c r="D17" s="122"/>
      <c r="E17" s="122"/>
      <c r="F17" s="122"/>
      <c r="G17" s="137"/>
      <c r="H17" s="9" t="s">
        <v>14</v>
      </c>
      <c r="I17" s="10">
        <v>30</v>
      </c>
      <c r="J17" t="s">
        <v>167</v>
      </c>
      <c r="K17">
        <f>K15*K16</f>
        <v>160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 customHeight="1">
      <c r="A18" s="122"/>
      <c r="B18" s="122"/>
      <c r="C18" s="122"/>
      <c r="D18" s="122"/>
      <c r="E18" s="122"/>
      <c r="F18" s="122"/>
      <c r="G18" s="137"/>
      <c r="H18" s="9" t="s">
        <v>19</v>
      </c>
      <c r="I18" s="10">
        <v>1</v>
      </c>
      <c r="J18" t="s">
        <v>168</v>
      </c>
      <c r="K18">
        <f>ROUNDUP(K17/K14,0)</f>
        <v>1</v>
      </c>
      <c r="L18" s="99" t="s">
        <v>169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122"/>
      <c r="B19" s="122"/>
      <c r="C19" s="122"/>
      <c r="D19" s="122"/>
      <c r="E19" s="122"/>
      <c r="F19" s="122"/>
      <c r="G19" s="137"/>
      <c r="H19" s="9" t="s">
        <v>16</v>
      </c>
      <c r="I19" s="15">
        <v>0.17500000000000002</v>
      </c>
      <c r="J19"/>
      <c r="K19">
        <v>10.06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7.75" customHeight="1">
      <c r="A20" s="121" t="s">
        <v>177</v>
      </c>
      <c r="B20" s="121"/>
      <c r="C20" s="121"/>
      <c r="D20" s="121"/>
      <c r="E20" s="121"/>
      <c r="F20" s="121"/>
      <c r="G20" s="9" t="s">
        <v>18</v>
      </c>
      <c r="H20" s="18" t="s">
        <v>20</v>
      </c>
      <c r="I20" s="84">
        <f>K20</f>
        <v>15.09</v>
      </c>
      <c r="J20"/>
      <c r="K20">
        <f>(K16+K18)*K19/K16</f>
        <v>15.09</v>
      </c>
      <c r="L20">
        <f>K1611</f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 customHeight="1">
      <c r="A21" s="122" t="s">
        <v>21</v>
      </c>
      <c r="B21" s="122"/>
      <c r="C21" s="122"/>
      <c r="D21" s="122"/>
      <c r="E21" s="122"/>
      <c r="F21" s="122"/>
      <c r="G21" s="19"/>
      <c r="H21" s="20" t="s">
        <v>11</v>
      </c>
      <c r="I21" s="21"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4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7.25" customHeight="1">
      <c r="A23" s="107" t="s">
        <v>22</v>
      </c>
      <c r="B23" s="107"/>
      <c r="C23" s="107"/>
      <c r="D23" s="107"/>
      <c r="E23" s="107"/>
      <c r="F23" s="107"/>
      <c r="G23" s="107"/>
      <c r="H23" s="107"/>
      <c r="I23" s="107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3.75" customHeight="1">
      <c r="A24" s="22" t="s">
        <v>23</v>
      </c>
      <c r="B24" s="128" t="s">
        <v>24</v>
      </c>
      <c r="C24" s="128"/>
      <c r="D24" s="128"/>
      <c r="E24" s="128"/>
      <c r="F24" s="128"/>
      <c r="G24" s="128"/>
      <c r="H24" s="22" t="s">
        <v>25</v>
      </c>
      <c r="I24" s="22" t="s">
        <v>26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1.5" customHeight="1">
      <c r="A25" s="17">
        <v>1</v>
      </c>
      <c r="B25" s="103" t="s">
        <v>154</v>
      </c>
      <c r="C25" s="103"/>
      <c r="D25" s="103"/>
      <c r="E25" s="103"/>
      <c r="F25" s="103"/>
      <c r="G25" s="103"/>
      <c r="H25" s="23">
        <f aca="true" t="shared" si="0" ref="H25:H30">I25/$I$31</f>
        <v>0.5780346820809249</v>
      </c>
      <c r="I25" s="24">
        <f>I10/H10*I5</f>
        <v>904.2909090909092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5.5" customHeight="1">
      <c r="A26" s="17">
        <v>2</v>
      </c>
      <c r="B26" s="103" t="s">
        <v>157</v>
      </c>
      <c r="C26" s="103"/>
      <c r="D26" s="103"/>
      <c r="E26" s="103"/>
      <c r="F26" s="103"/>
      <c r="G26" s="103"/>
      <c r="H26" s="23">
        <f t="shared" si="0"/>
        <v>0.23121387283236997</v>
      </c>
      <c r="I26" s="25">
        <f>I10/H10*K12*K13</f>
        <v>361.71636363636367</v>
      </c>
      <c r="J26" s="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17">
        <v>3</v>
      </c>
      <c r="B27" s="103" t="s">
        <v>27</v>
      </c>
      <c r="C27" s="103"/>
      <c r="D27" s="103"/>
      <c r="E27" s="103"/>
      <c r="F27" s="103"/>
      <c r="G27" s="103"/>
      <c r="H27" s="23">
        <f t="shared" si="0"/>
        <v>0</v>
      </c>
      <c r="I27" s="24">
        <v>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9.25" customHeight="1">
      <c r="A28" s="121">
        <v>4</v>
      </c>
      <c r="B28" s="103" t="s">
        <v>170</v>
      </c>
      <c r="C28" s="103"/>
      <c r="D28" s="103"/>
      <c r="E28" s="103"/>
      <c r="F28" s="103"/>
      <c r="G28" s="103"/>
      <c r="H28" s="23">
        <f t="shared" si="0"/>
        <v>0.1271676300578035</v>
      </c>
      <c r="I28" s="24">
        <f>I10*I8*I9</f>
        <v>198.94400000000002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.75" customHeight="1">
      <c r="A29" s="121"/>
      <c r="B29" s="135" t="s">
        <v>174</v>
      </c>
      <c r="C29" s="135"/>
      <c r="D29" s="135"/>
      <c r="E29" s="135"/>
      <c r="F29" s="135"/>
      <c r="G29" s="135"/>
      <c r="H29" s="23">
        <f t="shared" si="0"/>
        <v>0.06358381502890174</v>
      </c>
      <c r="I29" s="24">
        <f>I10*I8*I9/K16*K18</f>
        <v>99.47200000000001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17">
        <v>5</v>
      </c>
      <c r="B30" s="103" t="s">
        <v>21</v>
      </c>
      <c r="C30" s="103"/>
      <c r="D30" s="103"/>
      <c r="E30" s="103"/>
      <c r="F30" s="103"/>
      <c r="G30" s="103"/>
      <c r="H30" s="23">
        <f t="shared" si="0"/>
        <v>0</v>
      </c>
      <c r="I30" s="24">
        <v>0</v>
      </c>
      <c r="J30"/>
      <c r="K30" s="98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0" s="30" customFormat="1" ht="15" customHeight="1">
      <c r="A31" s="124" t="s">
        <v>28</v>
      </c>
      <c r="B31" s="124"/>
      <c r="C31" s="124"/>
      <c r="D31" s="124"/>
      <c r="E31" s="124"/>
      <c r="F31" s="124"/>
      <c r="G31" s="124"/>
      <c r="H31" s="27">
        <f>SUM(H25:H30)</f>
        <v>1</v>
      </c>
      <c r="I31" s="28">
        <f>SUM(I25:I30)</f>
        <v>1564.4232727272727</v>
      </c>
      <c r="J31" s="29"/>
    </row>
    <row r="32" spans="1:256" ht="4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3.75" customHeight="1">
      <c r="A33" s="22" t="s">
        <v>29</v>
      </c>
      <c r="B33" s="128" t="s">
        <v>30</v>
      </c>
      <c r="C33" s="128"/>
      <c r="D33" s="128"/>
      <c r="E33" s="128"/>
      <c r="F33" s="128"/>
      <c r="G33" s="128"/>
      <c r="H33" s="22" t="s">
        <v>25</v>
      </c>
      <c r="I33" s="22" t="s">
        <v>26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 s="17">
        <v>1</v>
      </c>
      <c r="B34" s="103" t="s">
        <v>31</v>
      </c>
      <c r="C34" s="103"/>
      <c r="D34" s="103"/>
      <c r="E34" s="103"/>
      <c r="F34" s="103"/>
      <c r="G34" s="103"/>
      <c r="H34" s="23">
        <v>0.2</v>
      </c>
      <c r="I34" s="24">
        <f aca="true" t="shared" si="1" ref="I34:I41">$I$31*H34</f>
        <v>312.88465454545457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 s="17">
        <v>2</v>
      </c>
      <c r="B35" s="103" t="s">
        <v>32</v>
      </c>
      <c r="C35" s="103"/>
      <c r="D35" s="103"/>
      <c r="E35" s="103"/>
      <c r="F35" s="103"/>
      <c r="G35" s="103"/>
      <c r="H35" s="23">
        <v>0.015</v>
      </c>
      <c r="I35" s="24">
        <f t="shared" si="1"/>
        <v>23.466349090909087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 s="17">
        <v>3</v>
      </c>
      <c r="B36" s="103" t="s">
        <v>33</v>
      </c>
      <c r="C36" s="103"/>
      <c r="D36" s="103"/>
      <c r="E36" s="103"/>
      <c r="F36" s="103"/>
      <c r="G36" s="103"/>
      <c r="H36" s="23">
        <v>0.01</v>
      </c>
      <c r="I36" s="24">
        <f t="shared" si="1"/>
        <v>15.644232727272726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 s="17">
        <v>4</v>
      </c>
      <c r="B37" s="103" t="s">
        <v>34</v>
      </c>
      <c r="C37" s="103"/>
      <c r="D37" s="103"/>
      <c r="E37" s="103"/>
      <c r="F37" s="103"/>
      <c r="G37" s="103"/>
      <c r="H37" s="23">
        <v>0.002</v>
      </c>
      <c r="I37" s="24">
        <f t="shared" si="1"/>
        <v>3.1288465454545453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17">
        <v>5</v>
      </c>
      <c r="B38" s="103" t="s">
        <v>35</v>
      </c>
      <c r="C38" s="103"/>
      <c r="D38" s="103"/>
      <c r="E38" s="103"/>
      <c r="F38" s="103"/>
      <c r="G38" s="103"/>
      <c r="H38" s="23">
        <v>0.025</v>
      </c>
      <c r="I38" s="24">
        <f t="shared" si="1"/>
        <v>39.11058181818182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17">
        <v>6</v>
      </c>
      <c r="B39" s="103" t="s">
        <v>36</v>
      </c>
      <c r="C39" s="103"/>
      <c r="D39" s="103"/>
      <c r="E39" s="103"/>
      <c r="F39" s="103"/>
      <c r="G39" s="103"/>
      <c r="H39" s="23">
        <v>0.08</v>
      </c>
      <c r="I39" s="24">
        <f t="shared" si="1"/>
        <v>125.15386181818181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17">
        <v>7</v>
      </c>
      <c r="B40" s="103" t="s">
        <v>37</v>
      </c>
      <c r="C40" s="103"/>
      <c r="D40" s="103"/>
      <c r="E40" s="103"/>
      <c r="F40" s="103"/>
      <c r="G40" s="103"/>
      <c r="H40" s="23">
        <v>0.03</v>
      </c>
      <c r="I40" s="24">
        <f t="shared" si="1"/>
        <v>46.932698181818175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17">
        <v>8</v>
      </c>
      <c r="B41" s="103" t="s">
        <v>38</v>
      </c>
      <c r="C41" s="103"/>
      <c r="D41" s="103"/>
      <c r="E41" s="103"/>
      <c r="F41" s="103"/>
      <c r="G41" s="103"/>
      <c r="H41" s="23">
        <v>0.006</v>
      </c>
      <c r="I41" s="24">
        <f t="shared" si="1"/>
        <v>9.386539636363636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0" s="30" customFormat="1" ht="15" customHeight="1">
      <c r="A42" s="124" t="s">
        <v>39</v>
      </c>
      <c r="B42" s="124"/>
      <c r="C42" s="124"/>
      <c r="D42" s="124"/>
      <c r="E42" s="124"/>
      <c r="F42" s="124"/>
      <c r="G42" s="124"/>
      <c r="H42" s="27">
        <f>SUM(H34:H41)</f>
        <v>0.3680000000000001</v>
      </c>
      <c r="I42" s="28">
        <f>I34+I35+I36+I37+I38+I39+I40+I41</f>
        <v>575.7077643636363</v>
      </c>
      <c r="J42" s="29"/>
    </row>
    <row r="43" spans="1:256" ht="15" customHeight="1">
      <c r="A43" s="133" t="s">
        <v>155</v>
      </c>
      <c r="B43" s="133"/>
      <c r="C43" s="133"/>
      <c r="D43" s="133"/>
      <c r="E43" s="133"/>
      <c r="F43" s="133"/>
      <c r="G43" s="133"/>
      <c r="H43" s="133"/>
      <c r="I43" s="13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3.75" customHeight="1">
      <c r="A44" s="22" t="s">
        <v>40</v>
      </c>
      <c r="B44" s="128" t="s">
        <v>41</v>
      </c>
      <c r="C44" s="128"/>
      <c r="D44" s="128"/>
      <c r="E44" s="128"/>
      <c r="F44" s="128"/>
      <c r="G44" s="128"/>
      <c r="H44" s="22" t="s">
        <v>25</v>
      </c>
      <c r="I44" s="22" t="s">
        <v>26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 s="17">
        <v>1</v>
      </c>
      <c r="B45" s="103" t="s">
        <v>42</v>
      </c>
      <c r="C45" s="103"/>
      <c r="D45" s="103"/>
      <c r="E45" s="103"/>
      <c r="F45" s="103"/>
      <c r="G45" s="103"/>
      <c r="H45" s="23">
        <v>0.1111</v>
      </c>
      <c r="I45" s="24">
        <f aca="true" t="shared" si="2" ref="I45:I52">$I$31*H45</f>
        <v>173.8074256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17">
        <v>2</v>
      </c>
      <c r="B46" s="103" t="s">
        <v>43</v>
      </c>
      <c r="C46" s="103"/>
      <c r="D46" s="103"/>
      <c r="E46" s="103"/>
      <c r="F46" s="103"/>
      <c r="G46" s="103"/>
      <c r="H46" s="23">
        <v>0.02047</v>
      </c>
      <c r="I46" s="24">
        <f t="shared" si="2"/>
        <v>32.02374439272727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 s="17">
        <v>3</v>
      </c>
      <c r="B47" s="103" t="s">
        <v>44</v>
      </c>
      <c r="C47" s="103"/>
      <c r="D47" s="103"/>
      <c r="E47" s="103"/>
      <c r="F47" s="103"/>
      <c r="G47" s="103"/>
      <c r="H47" s="23">
        <v>0.012123</v>
      </c>
      <c r="I47" s="24">
        <f t="shared" si="2"/>
        <v>18.965503335272725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 s="17">
        <v>4</v>
      </c>
      <c r="B48" s="103" t="s">
        <v>45</v>
      </c>
      <c r="C48" s="103"/>
      <c r="D48" s="103"/>
      <c r="E48" s="103"/>
      <c r="F48" s="103"/>
      <c r="G48" s="103"/>
      <c r="H48" s="23">
        <v>0.011436</v>
      </c>
      <c r="I48" s="24">
        <f t="shared" si="2"/>
        <v>17.89074454690909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 s="17">
        <v>5</v>
      </c>
      <c r="B49" s="103" t="s">
        <v>46</v>
      </c>
      <c r="C49" s="103"/>
      <c r="D49" s="103"/>
      <c r="E49" s="103"/>
      <c r="F49" s="103"/>
      <c r="G49" s="103"/>
      <c r="H49" s="23">
        <v>0.000174</v>
      </c>
      <c r="I49" s="24">
        <f t="shared" si="2"/>
        <v>0.27220964945454545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 s="17">
        <v>6</v>
      </c>
      <c r="B50" s="103" t="s">
        <v>47</v>
      </c>
      <c r="C50" s="103"/>
      <c r="D50" s="103"/>
      <c r="E50" s="103"/>
      <c r="F50" s="103"/>
      <c r="G50" s="103"/>
      <c r="H50" s="23">
        <v>0.000442</v>
      </c>
      <c r="I50" s="24">
        <f t="shared" si="2"/>
        <v>0.6914750865454545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 s="17">
        <v>7</v>
      </c>
      <c r="B51" s="103" t="s">
        <v>48</v>
      </c>
      <c r="C51" s="103"/>
      <c r="D51" s="103"/>
      <c r="E51" s="103"/>
      <c r="F51" s="103"/>
      <c r="G51" s="103"/>
      <c r="H51" s="23">
        <v>0.00018500000000000002</v>
      </c>
      <c r="I51" s="24">
        <f t="shared" si="2"/>
        <v>0.2894183054545455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 s="17">
        <v>8</v>
      </c>
      <c r="B52" s="103" t="s">
        <v>49</v>
      </c>
      <c r="C52" s="103"/>
      <c r="D52" s="103"/>
      <c r="E52" s="103"/>
      <c r="F52" s="103"/>
      <c r="G52" s="103"/>
      <c r="H52" s="23">
        <v>0.09079</v>
      </c>
      <c r="I52" s="24">
        <f t="shared" si="2"/>
        <v>142.0339889309091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10" s="30" customFormat="1" ht="15" customHeight="1">
      <c r="A53" s="124" t="s">
        <v>50</v>
      </c>
      <c r="B53" s="124"/>
      <c r="C53" s="124"/>
      <c r="D53" s="124"/>
      <c r="E53" s="124"/>
      <c r="F53" s="124"/>
      <c r="G53" s="124"/>
      <c r="H53" s="27">
        <f>SUM(H45:H52)</f>
        <v>0.24672</v>
      </c>
      <c r="I53" s="28">
        <f>I45+I46+I47+I48+I49+I50+I51+I52</f>
        <v>385.97450984727277</v>
      </c>
      <c r="J53" s="29"/>
    </row>
    <row r="54" spans="1:256" ht="11.25" customHeight="1">
      <c r="A54" s="31" t="s">
        <v>51</v>
      </c>
      <c r="B54" s="118" t="s">
        <v>52</v>
      </c>
      <c r="C54" s="118"/>
      <c r="D54" s="118"/>
      <c r="E54" s="118"/>
      <c r="F54" s="118"/>
      <c r="G54" s="118"/>
      <c r="H54" s="118"/>
      <c r="I54" s="118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>
      <c r="A55" s="31" t="s">
        <v>53</v>
      </c>
      <c r="B55" s="132" t="s">
        <v>54</v>
      </c>
      <c r="C55" s="132"/>
      <c r="D55" s="132"/>
      <c r="E55" s="132"/>
      <c r="F55" s="132"/>
      <c r="G55" s="132"/>
      <c r="H55" s="132"/>
      <c r="I55" s="13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33.75" customHeight="1">
      <c r="A56" s="22" t="s">
        <v>55</v>
      </c>
      <c r="B56" s="128" t="s">
        <v>56</v>
      </c>
      <c r="C56" s="128"/>
      <c r="D56" s="128"/>
      <c r="E56" s="128"/>
      <c r="F56" s="128"/>
      <c r="G56" s="128"/>
      <c r="H56" s="22" t="s">
        <v>25</v>
      </c>
      <c r="I56" s="22" t="s">
        <v>26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>
      <c r="A57" s="17">
        <v>1</v>
      </c>
      <c r="B57" s="103" t="s">
        <v>57</v>
      </c>
      <c r="C57" s="103"/>
      <c r="D57" s="103"/>
      <c r="E57" s="103"/>
      <c r="F57" s="103"/>
      <c r="G57" s="103"/>
      <c r="H57" s="23">
        <v>0.023627</v>
      </c>
      <c r="I57" s="24">
        <f>$I$31*H57</f>
        <v>36.96262866472727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>
      <c r="A58" s="17">
        <v>2</v>
      </c>
      <c r="B58" s="103" t="s">
        <v>58</v>
      </c>
      <c r="C58" s="103"/>
      <c r="D58" s="103"/>
      <c r="E58" s="103"/>
      <c r="F58" s="103"/>
      <c r="G58" s="103"/>
      <c r="H58" s="23">
        <v>0.0017170000000000002</v>
      </c>
      <c r="I58" s="24">
        <f>$I$31*H58</f>
        <v>2.6861147592727277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>
      <c r="A59" s="17">
        <v>3</v>
      </c>
      <c r="B59" s="103" t="s">
        <v>59</v>
      </c>
      <c r="C59" s="103"/>
      <c r="D59" s="103"/>
      <c r="E59" s="103"/>
      <c r="F59" s="103"/>
      <c r="G59" s="103"/>
      <c r="H59" s="23">
        <v>0.011813</v>
      </c>
      <c r="I59" s="24">
        <f>$I$31*H59</f>
        <v>18.480532120727272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10" s="30" customFormat="1" ht="15" customHeight="1">
      <c r="A60" s="124" t="s">
        <v>60</v>
      </c>
      <c r="B60" s="124"/>
      <c r="C60" s="124"/>
      <c r="D60" s="124"/>
      <c r="E60" s="124"/>
      <c r="F60" s="124"/>
      <c r="G60" s="124"/>
      <c r="H60" s="27">
        <f>SUM(H57:H59)</f>
        <v>0.037156999999999996</v>
      </c>
      <c r="I60" s="28">
        <f>I57+I58+I59</f>
        <v>58.129275544727264</v>
      </c>
      <c r="J60" s="29"/>
    </row>
    <row r="61" spans="1:256" ht="4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3.75" customHeight="1">
      <c r="A62" s="22" t="s">
        <v>61</v>
      </c>
      <c r="B62" s="128" t="s">
        <v>62</v>
      </c>
      <c r="C62" s="128"/>
      <c r="D62" s="128"/>
      <c r="E62" s="128"/>
      <c r="F62" s="128"/>
      <c r="G62" s="128"/>
      <c r="H62" s="22" t="s">
        <v>25</v>
      </c>
      <c r="I62" s="22" t="s">
        <v>26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>
      <c r="A63" s="17">
        <v>1</v>
      </c>
      <c r="B63" s="103" t="s">
        <v>63</v>
      </c>
      <c r="C63" s="103"/>
      <c r="D63" s="103"/>
      <c r="E63" s="103"/>
      <c r="F63" s="103"/>
      <c r="G63" s="103"/>
      <c r="H63" s="23">
        <f>(H42*H53)</f>
        <v>0.09079296000000002</v>
      </c>
      <c r="I63" s="24">
        <f>$I$31*H63</f>
        <v>142.0386196237964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1" s="30" customFormat="1" ht="15" customHeight="1">
      <c r="A64" s="124" t="s">
        <v>64</v>
      </c>
      <c r="B64" s="124"/>
      <c r="C64" s="124"/>
      <c r="D64" s="124"/>
      <c r="E64" s="124"/>
      <c r="F64" s="124"/>
      <c r="G64" s="124"/>
      <c r="H64" s="27">
        <f>SUM(H63:H63)</f>
        <v>0.09079296000000002</v>
      </c>
      <c r="I64" s="28">
        <f>I63</f>
        <v>142.0386196237964</v>
      </c>
      <c r="J64" s="29"/>
      <c r="K64" s="32"/>
    </row>
    <row r="65" spans="1:256" ht="4.5" customHeight="1">
      <c r="A65"/>
      <c r="B65"/>
      <c r="C65"/>
      <c r="D65"/>
      <c r="E65"/>
      <c r="F65"/>
      <c r="G65"/>
      <c r="H65"/>
      <c r="I65"/>
      <c r="J65" s="33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0" s="30" customFormat="1" ht="12" customHeight="1">
      <c r="A66" s="131" t="s">
        <v>65</v>
      </c>
      <c r="B66" s="131"/>
      <c r="C66" s="131"/>
      <c r="D66" s="131"/>
      <c r="E66" s="131"/>
      <c r="F66" s="131"/>
      <c r="G66" s="131"/>
      <c r="H66" s="34">
        <f>H42+H53+H60+H64</f>
        <v>0.7426699600000002</v>
      </c>
      <c r="I66" s="35">
        <f>I42+I53+I60+I64</f>
        <v>1161.8501693794328</v>
      </c>
      <c r="J66" s="29"/>
    </row>
    <row r="67" spans="1:256" ht="4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33.75" customHeight="1">
      <c r="A68" s="22" t="s">
        <v>66</v>
      </c>
      <c r="B68" s="128" t="s">
        <v>67</v>
      </c>
      <c r="C68" s="128"/>
      <c r="D68" s="128"/>
      <c r="E68" s="128"/>
      <c r="F68" s="128"/>
      <c r="G68" s="128"/>
      <c r="H68" s="22" t="s">
        <v>25</v>
      </c>
      <c r="I68" s="22" t="s">
        <v>26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>
      <c r="A69" s="3">
        <v>1</v>
      </c>
      <c r="B69" s="103" t="s">
        <v>68</v>
      </c>
      <c r="C69" s="103"/>
      <c r="D69" s="103"/>
      <c r="E69" s="103"/>
      <c r="F69" s="103"/>
      <c r="G69" s="103"/>
      <c r="H69" s="23">
        <f>I69/$I$31</f>
        <v>0.2460091886315817</v>
      </c>
      <c r="I69" s="24">
        <f>I80</f>
        <v>384.8625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>
      <c r="A70" s="3">
        <v>2</v>
      </c>
      <c r="B70" s="103" t="s">
        <v>69</v>
      </c>
      <c r="C70" s="103"/>
      <c r="D70" s="103"/>
      <c r="E70" s="103"/>
      <c r="F70" s="103"/>
      <c r="G70" s="103"/>
      <c r="H70" s="23">
        <f>I70/$I$31</f>
        <v>0.10677389332438282</v>
      </c>
      <c r="I70" s="24">
        <f>I76</f>
        <v>167.03956363636365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 customHeight="1">
      <c r="A71" s="17">
        <v>3</v>
      </c>
      <c r="B71" s="103" t="s">
        <v>70</v>
      </c>
      <c r="C71" s="103"/>
      <c r="D71" s="103"/>
      <c r="E71" s="103"/>
      <c r="F71" s="103"/>
      <c r="G71" s="103"/>
      <c r="H71" s="23">
        <f>I71/$I$31</f>
        <v>0.009645727127092319</v>
      </c>
      <c r="I71" s="24">
        <f>I20</f>
        <v>15.09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>
      <c r="A72" s="124" t="s">
        <v>71</v>
      </c>
      <c r="B72" s="124"/>
      <c r="C72" s="124"/>
      <c r="D72" s="124"/>
      <c r="E72" s="124"/>
      <c r="F72" s="124"/>
      <c r="G72" s="124"/>
      <c r="H72" s="27">
        <f>H69+H70+H71</f>
        <v>0.36242880908305686</v>
      </c>
      <c r="I72" s="28">
        <f>I69+I70+I71</f>
        <v>566.9920636363637</v>
      </c>
      <c r="J72" s="36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.5" customHeight="1">
      <c r="A73" s="37"/>
      <c r="B73" s="37"/>
      <c r="C73" s="37"/>
      <c r="D73" s="37"/>
      <c r="E73" s="37"/>
      <c r="F73" s="37"/>
      <c r="G73" s="37"/>
      <c r="H73" s="38"/>
      <c r="I73" s="39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customHeight="1">
      <c r="A74" s="120" t="s">
        <v>72</v>
      </c>
      <c r="B74" s="120"/>
      <c r="C74" s="120"/>
      <c r="D74" s="120"/>
      <c r="E74" s="120"/>
      <c r="F74" s="120"/>
      <c r="G74" s="120"/>
      <c r="H74" s="120"/>
      <c r="I74" s="120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4" customHeight="1">
      <c r="A75" s="121" t="s">
        <v>73</v>
      </c>
      <c r="B75" s="121"/>
      <c r="C75" s="17" t="s">
        <v>74</v>
      </c>
      <c r="D75" s="17" t="s">
        <v>75</v>
      </c>
      <c r="E75" s="17" t="s">
        <v>76</v>
      </c>
      <c r="F75" s="17" t="s">
        <v>77</v>
      </c>
      <c r="G75" s="17" t="s">
        <v>78</v>
      </c>
      <c r="H75" s="23" t="s">
        <v>79</v>
      </c>
      <c r="I75" s="24" t="s">
        <v>80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 customHeight="1">
      <c r="A76" s="114">
        <f>I12</f>
        <v>4.05</v>
      </c>
      <c r="B76" s="114"/>
      <c r="C76" s="17">
        <f>I13</f>
        <v>30</v>
      </c>
      <c r="D76" s="17">
        <f>I14</f>
        <v>2</v>
      </c>
      <c r="E76" s="40">
        <f>A76*C76*D76</f>
        <v>243</v>
      </c>
      <c r="F76" s="24">
        <f>I25+I26</f>
        <v>1266.0072727272727</v>
      </c>
      <c r="G76" s="41">
        <f>I15</f>
        <v>0.06</v>
      </c>
      <c r="H76" s="40">
        <f>F76*G76</f>
        <v>75.96043636363636</v>
      </c>
      <c r="I76" s="24">
        <f>E76-H76</f>
        <v>167.03956363636365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4.5" customHeight="1">
      <c r="A77" s="42"/>
      <c r="B77" s="42"/>
      <c r="C77" s="42"/>
      <c r="D77" s="42"/>
      <c r="E77" s="43"/>
      <c r="F77" s="43"/>
      <c r="G77" s="44"/>
      <c r="H77" s="43"/>
      <c r="I77" s="45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 customHeight="1">
      <c r="A78" s="120" t="s">
        <v>81</v>
      </c>
      <c r="B78" s="120"/>
      <c r="C78" s="120"/>
      <c r="D78" s="120"/>
      <c r="E78" s="120"/>
      <c r="F78" s="120"/>
      <c r="G78" s="120"/>
      <c r="H78" s="120"/>
      <c r="I78" s="120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3.25" customHeight="1">
      <c r="A79" s="121" t="s">
        <v>73</v>
      </c>
      <c r="B79" s="121"/>
      <c r="C79" s="17" t="s">
        <v>82</v>
      </c>
      <c r="D79" s="17" t="s">
        <v>75</v>
      </c>
      <c r="E79" s="17" t="s">
        <v>76</v>
      </c>
      <c r="F79" s="17" t="s">
        <v>77</v>
      </c>
      <c r="G79" s="17" t="s">
        <v>78</v>
      </c>
      <c r="H79" s="23" t="str">
        <f>H75</f>
        <v>Valor desconto</v>
      </c>
      <c r="I79" s="24" t="s">
        <v>80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>
      <c r="A80" s="130">
        <f>I16</f>
        <v>15.55</v>
      </c>
      <c r="B80" s="130"/>
      <c r="C80" s="46">
        <f>I17</f>
        <v>30</v>
      </c>
      <c r="D80" s="17">
        <f>I18</f>
        <v>1</v>
      </c>
      <c r="E80" s="24">
        <f>A80*C80*D80</f>
        <v>466.5</v>
      </c>
      <c r="F80" s="24">
        <f>E80</f>
        <v>466.5</v>
      </c>
      <c r="G80" s="47">
        <f>I19</f>
        <v>0.17500000000000002</v>
      </c>
      <c r="H80" s="40">
        <f>F80*G80</f>
        <v>81.6375</v>
      </c>
      <c r="I80" s="24">
        <f>E80-H80</f>
        <v>384.8625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4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" customHeight="1">
      <c r="A82" s="104" t="s">
        <v>83</v>
      </c>
      <c r="B82" s="104"/>
      <c r="C82" s="104"/>
      <c r="D82" s="104"/>
      <c r="E82" s="104"/>
      <c r="F82" s="104"/>
      <c r="G82" s="104"/>
      <c r="H82" s="48">
        <f>H31+H66+H72</f>
        <v>2.105098769083057</v>
      </c>
      <c r="I82" s="49">
        <f>I31+I66+I72</f>
        <v>3293.265505743069</v>
      </c>
      <c r="J82" s="36"/>
      <c r="K82"/>
      <c r="L82" s="36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12" s="54" customFormat="1" ht="4.5" customHeight="1">
      <c r="A83" s="50"/>
      <c r="B83" s="50"/>
      <c r="C83" s="50"/>
      <c r="D83" s="50"/>
      <c r="E83" s="50"/>
      <c r="F83" s="50"/>
      <c r="G83" s="50"/>
      <c r="H83" s="51"/>
      <c r="I83" s="52"/>
      <c r="J83" s="53"/>
      <c r="L83" s="53"/>
    </row>
    <row r="84" spans="1:256" ht="11.25" customHeight="1">
      <c r="A84" s="107" t="s">
        <v>84</v>
      </c>
      <c r="B84" s="107"/>
      <c r="C84" s="107"/>
      <c r="D84" s="107"/>
      <c r="E84" s="107"/>
      <c r="F84" s="107"/>
      <c r="G84" s="107"/>
      <c r="H84" s="107"/>
      <c r="I84" s="107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3.75" customHeight="1">
      <c r="A85" s="22" t="s">
        <v>23</v>
      </c>
      <c r="B85" s="128" t="s">
        <v>85</v>
      </c>
      <c r="C85" s="128"/>
      <c r="D85" s="128"/>
      <c r="E85" s="128"/>
      <c r="F85" s="128"/>
      <c r="G85" s="128"/>
      <c r="H85" s="22" t="s">
        <v>25</v>
      </c>
      <c r="I85" s="22" t="s">
        <v>26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 customHeight="1">
      <c r="A86" s="17">
        <v>1</v>
      </c>
      <c r="B86" s="103" t="s">
        <v>86</v>
      </c>
      <c r="C86" s="103"/>
      <c r="D86" s="103"/>
      <c r="E86" s="103"/>
      <c r="F86" s="103"/>
      <c r="G86" s="103"/>
      <c r="H86" s="23">
        <f aca="true" t="shared" si="3" ref="H86:H91">I86/$I$97</f>
        <v>0</v>
      </c>
      <c r="I86" s="24"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 customHeight="1">
      <c r="A87" s="17">
        <v>2</v>
      </c>
      <c r="B87" s="103" t="s">
        <v>87</v>
      </c>
      <c r="C87" s="103"/>
      <c r="D87" s="103"/>
      <c r="E87" s="103"/>
      <c r="F87" s="103"/>
      <c r="G87" s="103"/>
      <c r="H87" s="23">
        <f t="shared" si="3"/>
        <v>0</v>
      </c>
      <c r="I87" s="24">
        <v>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 customHeight="1">
      <c r="A88" s="17">
        <v>3</v>
      </c>
      <c r="B88" s="103" t="s">
        <v>88</v>
      </c>
      <c r="C88" s="103"/>
      <c r="D88" s="103"/>
      <c r="E88" s="103"/>
      <c r="F88" s="103"/>
      <c r="G88" s="103"/>
      <c r="H88" s="23">
        <f t="shared" si="3"/>
        <v>0</v>
      </c>
      <c r="I88" s="24">
        <v>0</v>
      </c>
      <c r="J88"/>
      <c r="K88" s="55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 customHeight="1">
      <c r="A89" s="17">
        <v>4</v>
      </c>
      <c r="B89" s="103" t="s">
        <v>89</v>
      </c>
      <c r="C89" s="103"/>
      <c r="D89" s="103"/>
      <c r="E89" s="103"/>
      <c r="F89" s="103"/>
      <c r="G89" s="103"/>
      <c r="H89" s="23">
        <f t="shared" si="3"/>
        <v>0</v>
      </c>
      <c r="I89" s="24"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 customHeight="1">
      <c r="A90" s="17">
        <v>5</v>
      </c>
      <c r="B90" s="103" t="s">
        <v>90</v>
      </c>
      <c r="C90" s="103"/>
      <c r="D90" s="103"/>
      <c r="E90" s="103"/>
      <c r="F90" s="103"/>
      <c r="G90" s="103"/>
      <c r="H90" s="23">
        <f t="shared" si="3"/>
        <v>0</v>
      </c>
      <c r="I90" s="24">
        <v>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 customHeight="1">
      <c r="A91" s="17">
        <v>6</v>
      </c>
      <c r="B91" s="103" t="s">
        <v>91</v>
      </c>
      <c r="C91" s="103"/>
      <c r="D91" s="103"/>
      <c r="E91" s="103"/>
      <c r="F91" s="103"/>
      <c r="G91" s="103"/>
      <c r="H91" s="23">
        <f t="shared" si="3"/>
        <v>0</v>
      </c>
      <c r="I91" s="24">
        <v>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 customHeight="1">
      <c r="A92" s="124" t="s">
        <v>92</v>
      </c>
      <c r="B92" s="124"/>
      <c r="C92" s="124"/>
      <c r="D92" s="124"/>
      <c r="E92" s="124"/>
      <c r="F92" s="124"/>
      <c r="G92" s="124"/>
      <c r="H92" s="27">
        <f>H86+H87+H88+H89+H90+H91</f>
        <v>0</v>
      </c>
      <c r="I92" s="81">
        <f>I86+I87+I88+I89+I90+I91</f>
        <v>0</v>
      </c>
      <c r="J92" s="36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6.5" customHeight="1">
      <c r="A93" s="31" t="s">
        <v>93</v>
      </c>
      <c r="B93" s="118" t="s">
        <v>94</v>
      </c>
      <c r="C93" s="118"/>
      <c r="D93" s="118"/>
      <c r="E93" s="118"/>
      <c r="F93" s="118"/>
      <c r="G93" s="118"/>
      <c r="H93" s="118"/>
      <c r="I93" s="118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6.5" customHeight="1">
      <c r="A94" s="31" t="s">
        <v>95</v>
      </c>
      <c r="B94" s="119" t="s">
        <v>96</v>
      </c>
      <c r="C94" s="119"/>
      <c r="D94" s="119"/>
      <c r="E94" s="119"/>
      <c r="F94" s="119"/>
      <c r="G94" s="119"/>
      <c r="H94" s="119"/>
      <c r="I94" s="119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30" customHeight="1">
      <c r="A95" s="125" t="s">
        <v>97</v>
      </c>
      <c r="B95" s="125"/>
      <c r="C95" s="125"/>
      <c r="D95" s="125"/>
      <c r="E95" s="125"/>
      <c r="F95" s="56">
        <v>0.2</v>
      </c>
      <c r="G95" s="83">
        <f>I97*F95</f>
        <v>625.245188421341</v>
      </c>
      <c r="H95" s="57" t="s">
        <v>98</v>
      </c>
      <c r="I95" s="58">
        <f>I70</f>
        <v>167.03956363636365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10" s="61" customFormat="1" ht="16.5" customHeight="1">
      <c r="A96" s="126" t="s">
        <v>99</v>
      </c>
      <c r="B96" s="126"/>
      <c r="C96" s="57" t="s">
        <v>100</v>
      </c>
      <c r="D96" s="57" t="s">
        <v>101</v>
      </c>
      <c r="E96" s="57" t="s">
        <v>102</v>
      </c>
      <c r="F96" s="57" t="s">
        <v>103</v>
      </c>
      <c r="G96" s="57" t="s">
        <v>104</v>
      </c>
      <c r="H96" s="57" t="s">
        <v>105</v>
      </c>
      <c r="I96" s="59" t="s">
        <v>106</v>
      </c>
      <c r="J96" s="60"/>
    </row>
    <row r="97" spans="1:256" ht="16.5" customHeight="1">
      <c r="A97" s="127">
        <f>I31</f>
        <v>1564.4232727272727</v>
      </c>
      <c r="B97" s="127"/>
      <c r="C97" s="25">
        <f>I42</f>
        <v>575.7077643636363</v>
      </c>
      <c r="D97" s="25">
        <f>I53</f>
        <v>385.97450984727277</v>
      </c>
      <c r="E97" s="25">
        <f>I60</f>
        <v>58.129275544727264</v>
      </c>
      <c r="F97" s="25">
        <f>I64</f>
        <v>142.0386196237964</v>
      </c>
      <c r="G97" s="25">
        <f>I72</f>
        <v>566.9920636363637</v>
      </c>
      <c r="H97" s="25">
        <f>A97+C97+D97+E97+F97+G97</f>
        <v>3293.265505743069</v>
      </c>
      <c r="I97" s="25">
        <f>H97-I95</f>
        <v>3126.225942106705</v>
      </c>
      <c r="J97" s="36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4.5" customHeight="1">
      <c r="A98" s="31"/>
      <c r="B98" s="129"/>
      <c r="C98" s="129"/>
      <c r="D98" s="129"/>
      <c r="E98" s="129"/>
      <c r="F98" s="129"/>
      <c r="G98" s="129"/>
      <c r="H98" s="129"/>
      <c r="I98" s="129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33.75" customHeight="1">
      <c r="A99" s="22" t="s">
        <v>29</v>
      </c>
      <c r="B99" s="128" t="s">
        <v>107</v>
      </c>
      <c r="C99" s="128"/>
      <c r="D99" s="128"/>
      <c r="E99" s="128"/>
      <c r="F99" s="128"/>
      <c r="G99" s="128"/>
      <c r="H99" s="22" t="s">
        <v>25</v>
      </c>
      <c r="I99" s="22" t="s">
        <v>26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" customHeight="1">
      <c r="A100" s="17">
        <v>1</v>
      </c>
      <c r="B100" s="103" t="s">
        <v>108</v>
      </c>
      <c r="C100" s="103"/>
      <c r="D100" s="103"/>
      <c r="E100" s="103"/>
      <c r="F100" s="103"/>
      <c r="G100" s="103"/>
      <c r="H100" s="23">
        <f>I100/$I$110</f>
        <v>0</v>
      </c>
      <c r="I100" s="24"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 customHeight="1">
      <c r="A101" s="17">
        <v>2</v>
      </c>
      <c r="B101" s="103" t="s">
        <v>109</v>
      </c>
      <c r="C101" s="103"/>
      <c r="D101" s="103"/>
      <c r="E101" s="103"/>
      <c r="F101" s="103"/>
      <c r="G101" s="103"/>
      <c r="H101" s="23">
        <f>I101/$I$110</f>
        <v>0</v>
      </c>
      <c r="I101" s="24"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customHeight="1">
      <c r="A102" s="124" t="s">
        <v>110</v>
      </c>
      <c r="B102" s="124"/>
      <c r="C102" s="124"/>
      <c r="D102" s="124"/>
      <c r="E102" s="124"/>
      <c r="F102" s="124"/>
      <c r="G102" s="124"/>
      <c r="H102" s="27">
        <f>H100+H101</f>
        <v>0</v>
      </c>
      <c r="I102" s="28">
        <f>I100+I101</f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4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33.75" customHeight="1">
      <c r="A104" s="22" t="s">
        <v>40</v>
      </c>
      <c r="B104" s="128" t="s">
        <v>111</v>
      </c>
      <c r="C104" s="128"/>
      <c r="D104" s="128"/>
      <c r="E104" s="128"/>
      <c r="F104" s="128"/>
      <c r="G104" s="128"/>
      <c r="H104" s="22" t="s">
        <v>25</v>
      </c>
      <c r="I104" s="22" t="s">
        <v>26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customHeight="1">
      <c r="A105" s="17">
        <v>1</v>
      </c>
      <c r="B105" s="103" t="s">
        <v>111</v>
      </c>
      <c r="C105" s="103"/>
      <c r="D105" s="103"/>
      <c r="E105" s="103"/>
      <c r="F105" s="103"/>
      <c r="G105" s="103"/>
      <c r="H105" s="23">
        <f>I105/I110</f>
        <v>0</v>
      </c>
      <c r="I105" s="24"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 customHeight="1">
      <c r="A106" s="124" t="s">
        <v>112</v>
      </c>
      <c r="B106" s="124"/>
      <c r="C106" s="124"/>
      <c r="D106" s="124"/>
      <c r="E106" s="124"/>
      <c r="F106" s="124"/>
      <c r="G106" s="124"/>
      <c r="H106" s="27">
        <f>H105</f>
        <v>0</v>
      </c>
      <c r="I106" s="28">
        <f>I105</f>
        <v>0</v>
      </c>
      <c r="J106" s="36"/>
      <c r="K106" s="36"/>
      <c r="L106" s="62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4.5" customHeight="1">
      <c r="A107" s="37"/>
      <c r="B107" s="37"/>
      <c r="C107" s="37"/>
      <c r="D107" s="37"/>
      <c r="E107" s="37"/>
      <c r="F107" s="37"/>
      <c r="G107" s="37"/>
      <c r="H107" s="38"/>
      <c r="I107" s="39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39" customHeight="1">
      <c r="A108" s="125" t="s">
        <v>113</v>
      </c>
      <c r="B108" s="125"/>
      <c r="C108" s="125"/>
      <c r="D108" s="125"/>
      <c r="E108" s="125"/>
      <c r="F108" s="63">
        <v>0.18</v>
      </c>
      <c r="G108" s="83">
        <f>I110*F108</f>
        <v>562.7206695792069</v>
      </c>
      <c r="H108" s="57" t="s">
        <v>98</v>
      </c>
      <c r="I108" s="58">
        <f>I70</f>
        <v>167.03956363636365</v>
      </c>
      <c r="J108"/>
      <c r="K108"/>
      <c r="L108" s="62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12" s="61" customFormat="1" ht="16.5" customHeight="1">
      <c r="A109" s="126" t="s">
        <v>99</v>
      </c>
      <c r="B109" s="126"/>
      <c r="C109" s="57" t="s">
        <v>100</v>
      </c>
      <c r="D109" s="57" t="s">
        <v>101</v>
      </c>
      <c r="E109" s="57" t="s">
        <v>102</v>
      </c>
      <c r="F109" s="57" t="s">
        <v>103</v>
      </c>
      <c r="G109" s="57" t="s">
        <v>104</v>
      </c>
      <c r="H109" s="57" t="s">
        <v>105</v>
      </c>
      <c r="I109" s="59" t="s">
        <v>106</v>
      </c>
      <c r="J109" s="60"/>
      <c r="L109" s="60"/>
    </row>
    <row r="110" spans="1:256" ht="16.5" customHeight="1">
      <c r="A110" s="127">
        <f>I31</f>
        <v>1564.4232727272727</v>
      </c>
      <c r="B110" s="127"/>
      <c r="C110" s="25">
        <f>I42</f>
        <v>575.7077643636363</v>
      </c>
      <c r="D110" s="25">
        <f>I53</f>
        <v>385.97450984727277</v>
      </c>
      <c r="E110" s="25">
        <f>I60</f>
        <v>58.129275544727264</v>
      </c>
      <c r="F110" s="25">
        <f>I64</f>
        <v>142.0386196237964</v>
      </c>
      <c r="G110" s="25">
        <f>I72</f>
        <v>566.9920636363637</v>
      </c>
      <c r="H110" s="25">
        <f>A110+C110+D110+E110+F110+G110</f>
        <v>3293.265505743069</v>
      </c>
      <c r="I110" s="25">
        <f>H110-I108</f>
        <v>3126.225942106705</v>
      </c>
      <c r="J110" s="36"/>
      <c r="K110"/>
      <c r="L110" s="62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4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" customHeight="1">
      <c r="A112" s="104" t="s">
        <v>114</v>
      </c>
      <c r="B112" s="104"/>
      <c r="C112" s="104"/>
      <c r="D112" s="104"/>
      <c r="E112" s="104"/>
      <c r="F112" s="104"/>
      <c r="G112" s="104"/>
      <c r="H112" s="48">
        <f>H92+H102+H106</f>
        <v>0</v>
      </c>
      <c r="I112" s="49">
        <f>I92+I102+I106</f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4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1.25" customHeight="1">
      <c r="A114" s="107" t="s">
        <v>115</v>
      </c>
      <c r="B114" s="107"/>
      <c r="C114" s="107"/>
      <c r="D114" s="107"/>
      <c r="E114" s="107"/>
      <c r="F114" s="107"/>
      <c r="G114" s="107"/>
      <c r="H114" s="107"/>
      <c r="I114" s="107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33.75" customHeight="1">
      <c r="A115" s="22" t="s">
        <v>23</v>
      </c>
      <c r="B115" s="128" t="s">
        <v>116</v>
      </c>
      <c r="C115" s="128"/>
      <c r="D115" s="128"/>
      <c r="E115" s="128"/>
      <c r="F115" s="128"/>
      <c r="G115" s="128"/>
      <c r="H115" s="22" t="s">
        <v>25</v>
      </c>
      <c r="I115" s="22" t="s">
        <v>26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" customHeight="1">
      <c r="A116" s="17">
        <v>1</v>
      </c>
      <c r="B116" s="103" t="s">
        <v>117</v>
      </c>
      <c r="C116" s="103"/>
      <c r="D116" s="103"/>
      <c r="E116" s="103"/>
      <c r="F116" s="103"/>
      <c r="G116" s="103"/>
      <c r="H116" s="23">
        <f>I116/$I$82</f>
        <v>0.018696883852691217</v>
      </c>
      <c r="I116" s="24">
        <f>($D$126/$E$127)*G126</f>
        <v>61.57380265695256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 customHeight="1">
      <c r="A117" s="17">
        <v>2</v>
      </c>
      <c r="B117" s="103" t="s">
        <v>118</v>
      </c>
      <c r="C117" s="103"/>
      <c r="D117" s="103"/>
      <c r="E117" s="103"/>
      <c r="F117" s="103"/>
      <c r="G117" s="103"/>
      <c r="H117" s="23">
        <f>I117/$I$82</f>
        <v>0.08611898016997166</v>
      </c>
      <c r="I117" s="24">
        <f>($D$126/$E$127)*G127</f>
        <v>283.61266678353905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" customHeight="1">
      <c r="A118" s="17">
        <v>3</v>
      </c>
      <c r="B118" s="103" t="s">
        <v>10</v>
      </c>
      <c r="C118" s="103"/>
      <c r="D118" s="103"/>
      <c r="E118" s="103"/>
      <c r="F118" s="103"/>
      <c r="G118" s="103"/>
      <c r="H118" s="23">
        <f>I118/$I$82</f>
        <v>0.028328611898016998</v>
      </c>
      <c r="I118" s="24">
        <f>($D$126/$E$127)*G128</f>
        <v>93.29364038932206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 customHeight="1">
      <c r="A119" s="17">
        <v>4</v>
      </c>
      <c r="B119" s="103" t="s">
        <v>119</v>
      </c>
      <c r="C119" s="103"/>
      <c r="D119" s="103"/>
      <c r="E119" s="103"/>
      <c r="F119" s="103"/>
      <c r="G119" s="103"/>
      <c r="H119" s="23">
        <f>I119/$I$82</f>
        <v>0</v>
      </c>
      <c r="I119" s="24"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" customHeight="1">
      <c r="A120" s="17">
        <v>5</v>
      </c>
      <c r="B120" s="103" t="s">
        <v>91</v>
      </c>
      <c r="C120" s="103"/>
      <c r="D120" s="103"/>
      <c r="E120" s="103"/>
      <c r="F120" s="103"/>
      <c r="G120" s="103"/>
      <c r="H120" s="23">
        <f>I120/$I$82</f>
        <v>0</v>
      </c>
      <c r="I120" s="24"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 customHeight="1">
      <c r="A121" s="124" t="s">
        <v>120</v>
      </c>
      <c r="B121" s="124"/>
      <c r="C121" s="124"/>
      <c r="D121" s="124"/>
      <c r="E121" s="124"/>
      <c r="F121" s="124"/>
      <c r="G121" s="124"/>
      <c r="H121" s="27">
        <f>H116+H117+H118+H119+H120</f>
        <v>0.13314447592067988</v>
      </c>
      <c r="I121" s="28">
        <f>I116+I117+I118+I119+I120</f>
        <v>438.4801098298137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1.25" customHeight="1">
      <c r="A122" s="31" t="s">
        <v>121</v>
      </c>
      <c r="B122" s="118" t="s">
        <v>122</v>
      </c>
      <c r="C122" s="118"/>
      <c r="D122" s="118"/>
      <c r="E122" s="118"/>
      <c r="F122" s="118"/>
      <c r="G122" s="118"/>
      <c r="H122" s="118"/>
      <c r="I122" s="118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20.25" customHeight="1">
      <c r="A123" s="31" t="s">
        <v>123</v>
      </c>
      <c r="B123" s="119" t="s">
        <v>124</v>
      </c>
      <c r="C123" s="119"/>
      <c r="D123" s="119"/>
      <c r="E123" s="119"/>
      <c r="F123" s="119"/>
      <c r="G123" s="119"/>
      <c r="H123" s="119"/>
      <c r="I123" s="119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3.5" customHeight="1">
      <c r="A124" s="120" t="s">
        <v>125</v>
      </c>
      <c r="B124" s="120"/>
      <c r="C124" s="120"/>
      <c r="D124" s="120"/>
      <c r="E124" s="120"/>
      <c r="F124" s="120"/>
      <c r="G124" s="120"/>
      <c r="H124" s="120"/>
      <c r="I124" s="120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3.5" customHeight="1">
      <c r="A125" s="121" t="s">
        <v>126</v>
      </c>
      <c r="B125" s="121"/>
      <c r="C125" s="17" t="s">
        <v>127</v>
      </c>
      <c r="D125" s="122" t="s">
        <v>128</v>
      </c>
      <c r="E125" s="122"/>
      <c r="F125" s="17" t="s">
        <v>129</v>
      </c>
      <c r="G125" s="64" t="s">
        <v>130</v>
      </c>
      <c r="H125" s="123" t="s">
        <v>131</v>
      </c>
      <c r="I125" s="123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3.5" customHeight="1">
      <c r="A126" s="114">
        <f>I82</f>
        <v>3293.265505743069</v>
      </c>
      <c r="B126" s="114"/>
      <c r="C126" s="24">
        <f>I112</f>
        <v>0</v>
      </c>
      <c r="D126" s="115">
        <f>A126+C126</f>
        <v>3293.265505743069</v>
      </c>
      <c r="E126" s="115"/>
      <c r="F126" s="17" t="s">
        <v>117</v>
      </c>
      <c r="G126" s="66">
        <v>0.0165</v>
      </c>
      <c r="H126" s="110">
        <v>0.006500000000000001</v>
      </c>
      <c r="I126" s="110"/>
      <c r="J126" s="3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3.5" customHeight="1">
      <c r="A127" s="116" t="s">
        <v>132</v>
      </c>
      <c r="B127" s="116"/>
      <c r="C127" s="64">
        <v>1</v>
      </c>
      <c r="D127" s="67">
        <f>G130/1</f>
        <v>0.1175</v>
      </c>
      <c r="E127" s="68">
        <f>C127-D127</f>
        <v>0.8825000000000001</v>
      </c>
      <c r="F127" s="17" t="s">
        <v>118</v>
      </c>
      <c r="G127" s="66">
        <v>0.076</v>
      </c>
      <c r="H127" s="110">
        <v>0.03</v>
      </c>
      <c r="I127" s="110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3.5" customHeight="1">
      <c r="A128" s="109" t="s">
        <v>133</v>
      </c>
      <c r="B128" s="109"/>
      <c r="C128" s="65">
        <v>1</v>
      </c>
      <c r="D128" s="69">
        <f>H130</f>
        <v>0.0615</v>
      </c>
      <c r="E128" s="70">
        <f>C128-D128</f>
        <v>0.9385</v>
      </c>
      <c r="F128" s="17" t="s">
        <v>10</v>
      </c>
      <c r="G128" s="66">
        <f>I11</f>
        <v>0.025</v>
      </c>
      <c r="H128" s="117">
        <f>I11</f>
        <v>0.025</v>
      </c>
      <c r="I128" s="117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3.5" customHeight="1">
      <c r="A129" s="109" t="s">
        <v>134</v>
      </c>
      <c r="B129" s="109"/>
      <c r="C129" s="65">
        <v>1</v>
      </c>
      <c r="D129" s="65">
        <v>0.0654</v>
      </c>
      <c r="E129" s="71">
        <f>C129-D129</f>
        <v>0.9346</v>
      </c>
      <c r="F129" s="17" t="s">
        <v>135</v>
      </c>
      <c r="G129" s="66">
        <v>0</v>
      </c>
      <c r="H129" s="110">
        <v>0</v>
      </c>
      <c r="I129" s="110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8" customHeight="1">
      <c r="A130" s="72" t="s">
        <v>136</v>
      </c>
      <c r="B130" s="111" t="s">
        <v>137</v>
      </c>
      <c r="C130" s="111"/>
      <c r="D130" s="111"/>
      <c r="E130" s="111"/>
      <c r="F130" s="3" t="s">
        <v>138</v>
      </c>
      <c r="G130" s="73">
        <f>SUM(G126:G129)</f>
        <v>0.1175</v>
      </c>
      <c r="H130" s="112">
        <f>SUM(H126:I129)</f>
        <v>0.0615</v>
      </c>
      <c r="I130" s="112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4.5" customHeight="1">
      <c r="A131" s="74"/>
      <c r="B131" s="113"/>
      <c r="C131" s="113"/>
      <c r="D131" s="113"/>
      <c r="E131" s="113"/>
      <c r="F131" s="113"/>
      <c r="G131" s="113"/>
      <c r="H131" s="113"/>
      <c r="I131" s="113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" customHeight="1">
      <c r="A132" s="104" t="s">
        <v>139</v>
      </c>
      <c r="B132" s="104"/>
      <c r="C132" s="104"/>
      <c r="D132" s="104"/>
      <c r="E132" s="104"/>
      <c r="F132" s="104"/>
      <c r="G132" s="104"/>
      <c r="H132" s="48">
        <f>H121</f>
        <v>0.13314447592067988</v>
      </c>
      <c r="I132" s="49">
        <f>I121</f>
        <v>438.4801098298137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1.25" customHeight="1">
      <c r="A134" s="108" t="s">
        <v>140</v>
      </c>
      <c r="B134" s="108"/>
      <c r="C134" s="108"/>
      <c r="D134" s="108"/>
      <c r="E134" s="108"/>
      <c r="F134" s="108"/>
      <c r="G134" s="108"/>
      <c r="H134" s="108"/>
      <c r="I134" s="108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1.25" customHeight="1">
      <c r="A135" s="107" t="s">
        <v>22</v>
      </c>
      <c r="B135" s="107"/>
      <c r="C135" s="107"/>
      <c r="D135" s="107"/>
      <c r="E135" s="107"/>
      <c r="F135" s="107"/>
      <c r="G135" s="107"/>
      <c r="H135" s="107"/>
      <c r="I135" s="107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" customHeight="1">
      <c r="A136" s="17">
        <v>1</v>
      </c>
      <c r="B136" s="103" t="s">
        <v>141</v>
      </c>
      <c r="C136" s="103"/>
      <c r="D136" s="103"/>
      <c r="E136" s="103"/>
      <c r="F136" s="103"/>
      <c r="G136" s="103"/>
      <c r="H136" s="23">
        <f>I136/$G$153</f>
        <v>0.4192202346802004</v>
      </c>
      <c r="I136" s="75">
        <f>I31</f>
        <v>1564.4232727272727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" customHeight="1">
      <c r="A137" s="17">
        <v>2</v>
      </c>
      <c r="B137" s="103" t="s">
        <v>142</v>
      </c>
      <c r="C137" s="103"/>
      <c r="D137" s="103"/>
      <c r="E137" s="103"/>
      <c r="F137" s="103"/>
      <c r="G137" s="103"/>
      <c r="H137" s="23">
        <f>I137/$G$153</f>
        <v>0.3113422749211351</v>
      </c>
      <c r="I137" s="75">
        <f>I42+I53+I60+I64</f>
        <v>1161.8501693794328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" customHeight="1">
      <c r="A138" s="17">
        <v>3</v>
      </c>
      <c r="B138" s="103" t="s">
        <v>143</v>
      </c>
      <c r="C138" s="103"/>
      <c r="D138" s="103"/>
      <c r="E138" s="103"/>
      <c r="F138" s="103"/>
      <c r="G138" s="103"/>
      <c r="H138" s="23">
        <f>I138/$G$153</f>
        <v>0.15193749039866464</v>
      </c>
      <c r="I138" s="75">
        <f>I72</f>
        <v>566.9920636363637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10" s="30" customFormat="1" ht="15" customHeight="1">
      <c r="A139" s="104" t="s">
        <v>144</v>
      </c>
      <c r="B139" s="104"/>
      <c r="C139" s="104"/>
      <c r="D139" s="104"/>
      <c r="E139" s="104"/>
      <c r="F139" s="104"/>
      <c r="G139" s="104"/>
      <c r="H139" s="48">
        <f>H136+H137+H138</f>
        <v>0.8825000000000002</v>
      </c>
      <c r="I139" s="49">
        <f>I136+I137+I138</f>
        <v>3293.265505743069</v>
      </c>
      <c r="J139" s="76"/>
    </row>
    <row r="140" spans="1:256" ht="4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1.25" customHeight="1">
      <c r="A141" s="107" t="s">
        <v>84</v>
      </c>
      <c r="B141" s="107"/>
      <c r="C141" s="107"/>
      <c r="D141" s="107"/>
      <c r="E141" s="107"/>
      <c r="F141" s="107"/>
      <c r="G141" s="107"/>
      <c r="H141" s="107"/>
      <c r="I141" s="107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" customHeight="1">
      <c r="A142" s="17">
        <v>1</v>
      </c>
      <c r="B142" s="103" t="s">
        <v>85</v>
      </c>
      <c r="C142" s="103"/>
      <c r="D142" s="103"/>
      <c r="E142" s="103"/>
      <c r="F142" s="103"/>
      <c r="G142" s="103"/>
      <c r="H142" s="23">
        <f>I142/$G$153</f>
        <v>0</v>
      </c>
      <c r="I142" s="24">
        <f>I92</f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" customHeight="1">
      <c r="A143" s="17">
        <v>2</v>
      </c>
      <c r="B143" s="103" t="s">
        <v>107</v>
      </c>
      <c r="C143" s="103"/>
      <c r="D143" s="103"/>
      <c r="E143" s="103"/>
      <c r="F143" s="103"/>
      <c r="G143" s="103"/>
      <c r="H143" s="23">
        <f>I143/$G$153</f>
        <v>0</v>
      </c>
      <c r="I143" s="24">
        <f>I102</f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5" customHeight="1">
      <c r="A144" s="17">
        <v>3</v>
      </c>
      <c r="B144" s="103" t="s">
        <v>111</v>
      </c>
      <c r="C144" s="103"/>
      <c r="D144" s="103"/>
      <c r="E144" s="103"/>
      <c r="F144" s="103"/>
      <c r="G144" s="103"/>
      <c r="H144" s="23">
        <f>I144/$G$153</f>
        <v>0</v>
      </c>
      <c r="I144" s="24">
        <f>I106</f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5" customHeight="1">
      <c r="A145" s="104" t="s">
        <v>145</v>
      </c>
      <c r="B145" s="104"/>
      <c r="C145" s="104"/>
      <c r="D145" s="104"/>
      <c r="E145" s="104"/>
      <c r="F145" s="104"/>
      <c r="G145" s="104"/>
      <c r="H145" s="48">
        <f>H142+H143+H144</f>
        <v>0</v>
      </c>
      <c r="I145" s="49">
        <f>I142+I143+I144</f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4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1.25" customHeight="1">
      <c r="A147" s="107" t="s">
        <v>115</v>
      </c>
      <c r="B147" s="107"/>
      <c r="C147" s="107"/>
      <c r="D147" s="107"/>
      <c r="E147" s="107"/>
      <c r="F147" s="107"/>
      <c r="G147" s="107"/>
      <c r="H147" s="107"/>
      <c r="I147" s="10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5" customHeight="1">
      <c r="A148" s="17">
        <v>1</v>
      </c>
      <c r="B148" s="103" t="s">
        <v>146</v>
      </c>
      <c r="C148" s="103"/>
      <c r="D148" s="103"/>
      <c r="E148" s="103"/>
      <c r="F148" s="103"/>
      <c r="G148" s="103"/>
      <c r="H148" s="23">
        <f>I148/$G$153</f>
        <v>0.11750000000000001</v>
      </c>
      <c r="I148" s="24">
        <f>I121</f>
        <v>438.4801098298137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5" customHeight="1">
      <c r="A149" s="104" t="s">
        <v>147</v>
      </c>
      <c r="B149" s="104"/>
      <c r="C149" s="104"/>
      <c r="D149" s="104"/>
      <c r="E149" s="104"/>
      <c r="F149" s="104"/>
      <c r="G149" s="104"/>
      <c r="H149" s="48">
        <f>H148</f>
        <v>0.11750000000000001</v>
      </c>
      <c r="I149" s="49">
        <f>I121</f>
        <v>438.4801098298137</v>
      </c>
      <c r="J149"/>
      <c r="K149" s="77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4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1.25" customHeight="1">
      <c r="A151" s="105" t="s">
        <v>148</v>
      </c>
      <c r="B151" s="105"/>
      <c r="C151" s="105"/>
      <c r="D151" s="105"/>
      <c r="E151" s="105"/>
      <c r="F151" s="105"/>
      <c r="G151" s="105"/>
      <c r="H151" s="105"/>
      <c r="I151" s="105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45" customHeight="1">
      <c r="A152" s="106" t="s">
        <v>149</v>
      </c>
      <c r="B152" s="106"/>
      <c r="C152" s="106"/>
      <c r="D152" s="106"/>
      <c r="E152" s="106"/>
      <c r="F152" s="106"/>
      <c r="G152" s="78" t="s">
        <v>150</v>
      </c>
      <c r="H152" s="85"/>
      <c r="I152" s="78" t="s">
        <v>151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5">
      <c r="A153" s="101" t="str">
        <f>G5</f>
        <v>AUXILIAR DE LIMPEZA - CBO 5143</v>
      </c>
      <c r="B153" s="101"/>
      <c r="C153" s="101"/>
      <c r="D153" s="101"/>
      <c r="E153" s="101"/>
      <c r="F153" s="101"/>
      <c r="G153" s="79">
        <f>I139+I145+I149</f>
        <v>3731.7456155728823</v>
      </c>
      <c r="H153" s="78"/>
      <c r="I153" s="79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">
      <c r="A154" s="101" t="s">
        <v>172</v>
      </c>
      <c r="B154" s="101"/>
      <c r="C154" s="101"/>
      <c r="D154" s="101"/>
      <c r="E154" s="101"/>
      <c r="F154" s="101"/>
      <c r="G154" s="78"/>
      <c r="H154" s="78">
        <v>2</v>
      </c>
      <c r="I154" s="79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">
      <c r="A155" s="101" t="s">
        <v>171</v>
      </c>
      <c r="B155" s="101"/>
      <c r="C155" s="101"/>
      <c r="D155" s="101"/>
      <c r="E155" s="101"/>
      <c r="F155" s="101"/>
      <c r="G155" s="85"/>
      <c r="H155" s="85">
        <v>2</v>
      </c>
      <c r="I155" s="79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10" s="30" customFormat="1" ht="12" customHeight="1">
      <c r="A156" s="102" t="s">
        <v>152</v>
      </c>
      <c r="B156" s="102"/>
      <c r="C156" s="102"/>
      <c r="D156" s="102"/>
      <c r="E156" s="102"/>
      <c r="F156" s="102"/>
      <c r="G156" s="102"/>
      <c r="H156" s="102"/>
      <c r="I156" s="80">
        <f>G153*H154*H155</f>
        <v>14926.98246229153</v>
      </c>
      <c r="J156" s="76"/>
    </row>
  </sheetData>
  <sheetProtection selectLockedCells="1" selectUnlockedCells="1"/>
  <mergeCells count="143">
    <mergeCell ref="A1:I1"/>
    <mergeCell ref="A2:B2"/>
    <mergeCell ref="C2:D2"/>
    <mergeCell ref="E2:I2"/>
    <mergeCell ref="A3:B3"/>
    <mergeCell ref="A5:F9"/>
    <mergeCell ref="G5:H5"/>
    <mergeCell ref="G6:G9"/>
    <mergeCell ref="A10:F10"/>
    <mergeCell ref="A11:F11"/>
    <mergeCell ref="A12:F15"/>
    <mergeCell ref="G12:G15"/>
    <mergeCell ref="A16:F19"/>
    <mergeCell ref="G16:G19"/>
    <mergeCell ref="A20:F20"/>
    <mergeCell ref="A21:F21"/>
    <mergeCell ref="A23:I23"/>
    <mergeCell ref="B24:G24"/>
    <mergeCell ref="B25:G25"/>
    <mergeCell ref="B26:G26"/>
    <mergeCell ref="B27:G27"/>
    <mergeCell ref="A28:A29"/>
    <mergeCell ref="B28:G28"/>
    <mergeCell ref="B29:G29"/>
    <mergeCell ref="B30:G30"/>
    <mergeCell ref="A31:G31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A42:G42"/>
    <mergeCell ref="A43:I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A53:G53"/>
    <mergeCell ref="B54:I54"/>
    <mergeCell ref="B55:I55"/>
    <mergeCell ref="B56:G56"/>
    <mergeCell ref="B57:G57"/>
    <mergeCell ref="B58:G58"/>
    <mergeCell ref="B59:G59"/>
    <mergeCell ref="A60:G60"/>
    <mergeCell ref="B62:G62"/>
    <mergeCell ref="B63:G63"/>
    <mergeCell ref="A64:G64"/>
    <mergeCell ref="A66:G66"/>
    <mergeCell ref="B68:G68"/>
    <mergeCell ref="B69:G69"/>
    <mergeCell ref="B70:G70"/>
    <mergeCell ref="B71:G71"/>
    <mergeCell ref="A72:G72"/>
    <mergeCell ref="A74:I74"/>
    <mergeCell ref="A75:B75"/>
    <mergeCell ref="A76:B76"/>
    <mergeCell ref="A78:I78"/>
    <mergeCell ref="A79:B79"/>
    <mergeCell ref="A80:B80"/>
    <mergeCell ref="A82:G82"/>
    <mergeCell ref="A84:I84"/>
    <mergeCell ref="B85:G85"/>
    <mergeCell ref="B86:G86"/>
    <mergeCell ref="B87:G87"/>
    <mergeCell ref="B88:G88"/>
    <mergeCell ref="B89:G89"/>
    <mergeCell ref="B90:G90"/>
    <mergeCell ref="B91:G91"/>
    <mergeCell ref="A92:G92"/>
    <mergeCell ref="B93:I93"/>
    <mergeCell ref="B94:I94"/>
    <mergeCell ref="A95:E95"/>
    <mergeCell ref="A96:B96"/>
    <mergeCell ref="A97:B97"/>
    <mergeCell ref="B98:I98"/>
    <mergeCell ref="B99:G99"/>
    <mergeCell ref="B100:G100"/>
    <mergeCell ref="B101:G101"/>
    <mergeCell ref="A102:G102"/>
    <mergeCell ref="B104:G104"/>
    <mergeCell ref="B105:G105"/>
    <mergeCell ref="A106:G106"/>
    <mergeCell ref="A108:E108"/>
    <mergeCell ref="A109:B109"/>
    <mergeCell ref="A110:B110"/>
    <mergeCell ref="A112:G112"/>
    <mergeCell ref="A114:I114"/>
    <mergeCell ref="B115:G115"/>
    <mergeCell ref="B116:G116"/>
    <mergeCell ref="B117:G117"/>
    <mergeCell ref="B118:G118"/>
    <mergeCell ref="B119:G119"/>
    <mergeCell ref="B120:G120"/>
    <mergeCell ref="A121:G121"/>
    <mergeCell ref="B122:I122"/>
    <mergeCell ref="B123:I123"/>
    <mergeCell ref="A124:I124"/>
    <mergeCell ref="A125:B125"/>
    <mergeCell ref="D125:E125"/>
    <mergeCell ref="H125:I125"/>
    <mergeCell ref="A126:B126"/>
    <mergeCell ref="D126:E126"/>
    <mergeCell ref="H126:I126"/>
    <mergeCell ref="A127:B127"/>
    <mergeCell ref="H127:I127"/>
    <mergeCell ref="A128:B128"/>
    <mergeCell ref="H128:I128"/>
    <mergeCell ref="A129:B129"/>
    <mergeCell ref="H129:I129"/>
    <mergeCell ref="B130:E130"/>
    <mergeCell ref="H130:I130"/>
    <mergeCell ref="B131:I131"/>
    <mergeCell ref="A132:G132"/>
    <mergeCell ref="A134:I134"/>
    <mergeCell ref="A135:I135"/>
    <mergeCell ref="B136:G136"/>
    <mergeCell ref="B137:G137"/>
    <mergeCell ref="B138:G138"/>
    <mergeCell ref="A139:G139"/>
    <mergeCell ref="A141:I141"/>
    <mergeCell ref="B142:G142"/>
    <mergeCell ref="B143:G143"/>
    <mergeCell ref="B144:G144"/>
    <mergeCell ref="A145:G145"/>
    <mergeCell ref="A147:I147"/>
    <mergeCell ref="A156:H156"/>
    <mergeCell ref="B148:G148"/>
    <mergeCell ref="A149:G149"/>
    <mergeCell ref="A151:I151"/>
    <mergeCell ref="A152:F152"/>
    <mergeCell ref="A153:F153"/>
    <mergeCell ref="A154:F154"/>
    <mergeCell ref="A155:F155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jairo-oliveira</dc:creator>
  <cp:keywords/>
  <dc:description/>
  <cp:lastModifiedBy>renata-fortes</cp:lastModifiedBy>
  <cp:lastPrinted>2016-12-16T16:51:14Z</cp:lastPrinted>
  <dcterms:created xsi:type="dcterms:W3CDTF">2015-12-28T13:56:51Z</dcterms:created>
  <dcterms:modified xsi:type="dcterms:W3CDTF">2017-04-17T16:52:33Z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