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0"/>
  </bookViews>
  <sheets>
    <sheet name="ELETRICISTA" sheetId="1" r:id="rId1"/>
    <sheet name="HIDRAULICO" sheetId="2" r:id="rId2"/>
    <sheet name="SUPERVISOR" sheetId="3" r:id="rId3"/>
    <sheet name="PEDREIRO" sheetId="4" r:id="rId4"/>
    <sheet name="MARCEN PINTOR" sheetId="5" r:id="rId5"/>
    <sheet name="SERVENTE MANUTENCAO" sheetId="6" r:id="rId6"/>
    <sheet name="TEC TELEFONIA" sheetId="7" r:id="rId7"/>
    <sheet name="TEC CLIMAT REFRIG" sheetId="8" r:id="rId8"/>
    <sheet name="postos" sheetId="9" r:id="rId9"/>
    <sheet name="Plan3" sheetId="10" state="hidden" r:id="rId10"/>
  </sheets>
  <definedNames>
    <definedName name="_xlnm.Print_Area" localSheetId="0">'ELETRICISTA'!$A$1:$I$154</definedName>
    <definedName name="_xlnm.Print_Area" localSheetId="1">'HIDRAULICO'!$A$1:$I$154</definedName>
    <definedName name="_xlnm.Print_Area" localSheetId="4">'MARCEN PINTOR'!$A$1:$I$154</definedName>
    <definedName name="_xlnm.Print_Area" localSheetId="3">'PEDREIRO'!$A$1:$I$154</definedName>
    <definedName name="_xlnm.Print_Area" localSheetId="5">'SERVENTE MANUTENCAO'!$A$1:$I$154</definedName>
    <definedName name="_xlnm.Print_Area" localSheetId="2">'SUPERVISOR'!$A$1:$I$154</definedName>
    <definedName name="_xlnm.Print_Area" localSheetId="7">'TEC CLIMAT REFRIG'!$A$1:$I$154</definedName>
    <definedName name="_xlnm.Print_Area" localSheetId="6">'TEC TELEFONIA'!$A$1:$I$154</definedName>
    <definedName name="MONA1">'SUPERVISOR'!$I$138</definedName>
    <definedName name="MONA2" localSheetId="4">'MARCEN PINTOR'!$I$138</definedName>
    <definedName name="MONA2">'PEDREIRO'!$I$138</definedName>
    <definedName name="MONA3">'HIDRAULICO'!$I$138</definedName>
    <definedName name="MONA4">'SERVENTE MANUTENCAO'!$I$138</definedName>
    <definedName name="MONA5" localSheetId="6">'TEC TELEFONIA'!$I$138</definedName>
    <definedName name="MONA5">'TEC TELEFONIA'!$I$138</definedName>
    <definedName name="MONA6">'ELETRICISTA'!$I$138</definedName>
    <definedName name="MONA7">'MARCEN PINTOR'!$I$138</definedName>
    <definedName name="MONA8">'TEC CLIMAT REFRIG'!$I$138</definedName>
    <definedName name="MONB1">'SUPERVISOR'!$I$144</definedName>
    <definedName name="MONB2" localSheetId="4">'MARCEN PINTOR'!$I$144</definedName>
    <definedName name="MONB2">'PEDREIRO'!$I$144</definedName>
    <definedName name="MONB3">'HIDRAULICO'!$I$144</definedName>
    <definedName name="MONB4">'SERVENTE MANUTENCAO'!$I$144</definedName>
    <definedName name="MONB5" localSheetId="6">'TEC TELEFONIA'!$I$144</definedName>
    <definedName name="MONB5">'TEC TELEFONIA'!$I$144</definedName>
    <definedName name="MONB6">'ELETRICISTA'!$I$144</definedName>
    <definedName name="MONB7">'MARCEN PINTOR'!$I$144</definedName>
    <definedName name="MONB8">'TEC CLIMAT REFRIG'!$I$144</definedName>
    <definedName name="MONC1">'SUPERVISOR'!$I$148</definedName>
    <definedName name="MONC2" localSheetId="4">'MARCEN PINTOR'!$I$148</definedName>
    <definedName name="MONC2">'PEDREIRO'!$I$148</definedName>
    <definedName name="MONC3">'HIDRAULICO'!$I$148</definedName>
    <definedName name="MONC4">'SERVENTE MANUTENCAO'!$I$148</definedName>
    <definedName name="MONC5" localSheetId="6">'TEC TELEFONIA'!$I$148</definedName>
    <definedName name="MONC5">'TEC TELEFONIA'!$I$148</definedName>
    <definedName name="MONC6">'ELETRICISTA'!$I$148</definedName>
    <definedName name="MONC7">'MARCEN PINTOR'!$I$148</definedName>
    <definedName name="MONC8">'TEC CLIMAT REFRIG'!$I$148</definedName>
    <definedName name="REMUNERACAO1">'SUPERVISOR'!$I$30</definedName>
    <definedName name="REMUNERACAO2" localSheetId="4">'MARCEN PINTOR'!$I$30</definedName>
    <definedName name="REMUNERACAO2">'PEDREIRO'!$I$30</definedName>
    <definedName name="REMUNERACAO3">'HIDRAULICO'!$I$30</definedName>
    <definedName name="REMUNERACAO4">'SERVENTE MANUTENCAO'!$I$30</definedName>
    <definedName name="REMUNERACAO5" localSheetId="6">'TEC TELEFONIA'!$I$30</definedName>
    <definedName name="REMUNERACAO5">'TEC TELEFONIA'!$I$30</definedName>
    <definedName name="REMUNERACAO6">'ELETRICISTA'!$I$30</definedName>
    <definedName name="REMUNERACAO7">'MARCEN PINTOR'!$I$30</definedName>
    <definedName name="REMUNERACAO8">'TEC CLIMAT REFRIG'!$I$30</definedName>
  </definedNames>
  <calcPr fullCalcOnLoad="1"/>
</workbook>
</file>

<file path=xl/sharedStrings.xml><?xml version="1.0" encoding="utf-8"?>
<sst xmlns="http://schemas.openxmlformats.org/spreadsheetml/2006/main" count="1842" uniqueCount="243">
  <si>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</si>
  <si>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</si>
  <si>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</si>
  <si>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</si>
  <si>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</si>
  <si>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</si>
  <si>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</si>
  <si>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</si>
  <si>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</si>
  <si>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</si>
  <si>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</si>
  <si>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</si>
  <si>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</si>
  <si>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</si>
  <si>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</si>
  <si>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</si>
  <si>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</si>
  <si>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</si>
  <si>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</si>
  <si>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</si>
  <si>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</si>
  <si>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</si>
  <si>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</si>
  <si>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</si>
  <si>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</si>
  <si>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</si>
  <si>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</si>
  <si>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</si>
  <si>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</si>
  <si>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</si>
  <si>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</si>
  <si>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</si>
  <si>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</si>
  <si>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</si>
  <si>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</si>
  <si>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</si>
  <si>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</si>
  <si>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</si>
  <si>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</si>
  <si>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</si>
  <si>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</si>
  <si>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</si>
  <si>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</si>
  <si>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</si>
  <si>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</si>
  <si>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</si>
  <si>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</si>
  <si>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</si>
  <si>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</si>
  <si>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</si>
  <si>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</si>
  <si>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</si>
  <si>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</si>
  <si>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</si>
  <si>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</si>
  <si>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</si>
  <si>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</si>
  <si>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</si>
  <si>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</si>
  <si>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</si>
  <si>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</si>
  <si>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</si>
  <si>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</si>
  <si>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</si>
  <si>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</si>
  <si>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</si>
  <si>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</si>
  <si>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</si>
  <si>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</si>
  <si>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</si>
  <si>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</si>
  <si>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</si>
  <si>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</si>
  <si>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</si>
  <si>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</si>
  <si>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</si>
  <si>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</si>
  <si>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</si>
  <si>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</si>
  <si>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</si>
  <si>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</si>
  <si>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</si>
  <si>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</si>
  <si>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</si>
  <si>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</si>
  <si>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</si>
  <si>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</si>
  <si>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</si>
  <si>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</si>
  <si>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</si>
  <si>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</si>
  <si>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</si>
  <si>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</si>
  <si>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</si>
  <si>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</si>
  <si>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</si>
  <si>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</si>
  <si>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</si>
  <si>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</si>
  <si>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</si>
  <si>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</si>
  <si>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</si>
  <si>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</si>
  <si>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</si>
  <si>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</si>
  <si>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</si>
  <si>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</si>
  <si>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</si>
  <si>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</si>
  <si>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</si>
  <si>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</si>
  <si>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</si>
  <si>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</si>
  <si>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</si>
  <si>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</si>
  <si>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</si>
  <si>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</si>
  <si>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</si>
  <si>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</si>
  <si>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</si>
  <si>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</si>
  <si>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</si>
  <si>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</si>
  <si>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</si>
  <si>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</si>
  <si>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</si>
  <si>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</si>
  <si>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</si>
  <si>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</si>
  <si>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</si>
  <si>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</si>
  <si>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</si>
  <si>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</si>
  <si>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</si>
  <si>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</si>
  <si>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</si>
  <si>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</si>
  <si>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</si>
  <si>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</si>
  <si>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</si>
  <si>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</si>
  <si>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</si>
  <si>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</si>
  <si>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</si>
  <si>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</si>
  <si>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</si>
  <si>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</si>
  <si>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</si>
  <si>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</si>
  <si>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</si>
  <si>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</si>
  <si>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</si>
  <si>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</si>
  <si>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</si>
  <si>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</si>
  <si>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</si>
  <si>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</si>
  <si>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</si>
  <si>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</si>
  <si>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</si>
  <si>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</si>
  <si>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</si>
  <si>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</si>
  <si>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</si>
  <si>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</si>
  <si>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</si>
  <si>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</si>
  <si>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</si>
  <si>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</si>
  <si>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</si>
  <si>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</si>
  <si>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</si>
  <si>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</si>
  <si>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</si>
  <si>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</si>
  <si>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</si>
  <si>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</si>
  <si>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</si>
  <si>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</si>
  <si>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</si>
  <si>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</si>
  <si>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</si>
  <si>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</si>
  <si>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</si>
  <si>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</si>
  <si>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</si>
  <si>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</si>
  <si>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</si>
  <si>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Vale refeicao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</si>
  <si>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</si>
  <si>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</si>
  <si>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</si>
  <si>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</si>
  <si>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</si>
  <si>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</si>
  <si>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</si>
  <si>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</si>
  <si>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</si>
  <si>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</si>
  <si>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</si>
  <si>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LIMITE QUADRO I</t>
  </si>
  <si>
    <t>Resumo das PLANILHAS DE CUSTO E FORMACAO DE PRECOS</t>
  </si>
  <si>
    <t>Auxiliar de Serviços Gerais/Produção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</si>
  <si>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</si>
  <si>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</si>
  <si>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</si>
  <si>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</si>
  <si>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</si>
  <si>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RS002254/2016</t>
  </si>
  <si>
    <t xml:space="preserve">Detalhamento dos Serviços: Custo relativo a um empregado da categoria OFICIAIS -ELETRICISTA, com jornada diurna de 8:48hrs com intervalo, perfazendo 44 horas semanais ou 220 mensais. Convenção Coletiva do SINDUSCON (registrada no MTE RS002254/2016 em 22/09/2016, vigência até 31/05/2017). </t>
  </si>
  <si>
    <t>RS00246/2016</t>
  </si>
  <si>
    <t xml:space="preserve">Detalhamento dos Serviços: Custo relativo a um empregado da categoria OFICIAIS -HIDRÁULICOS com jornada diurna de 8:48hrs com intervalo, perfazendo 44 horas semanais ou 220 mensais. Convenção Coletiva do SINDUSCON (registrada no MTE RS001597/2015 em 02/09/2015, vigência até 31/05/2016). </t>
  </si>
  <si>
    <t>Periculosidade 30%: CLT § 1º de seu Art. 193 - Eletricista</t>
  </si>
  <si>
    <t>ELETRICISTA</t>
  </si>
  <si>
    <t>HIDRAULICO</t>
  </si>
  <si>
    <t>SUPERVISOR</t>
  </si>
  <si>
    <t>RS002619/2016</t>
  </si>
  <si>
    <t>RS002619/2016.
Gratificacao  IN 002 MP/SLTI 37%</t>
  </si>
  <si>
    <t>Conforme item 19 da CGL 21.3, esta sendo considerado o valor de R$200,00 para todos os postos, visto ser o maior valor pago definido na CCT SINDUSCON RS002619/2016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</si>
  <si>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 xml:space="preserve">) com jornada diurna de oito horas com intervalo, perfazendo 44 horas semanais ou 220 mensais. Convenção Coletiva do SINDUSCON - STICC (RS002619/2016). </t>
    </r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</si>
  <si>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(RS002619/2016).</t>
    </r>
    <r>
      <rPr>
        <sz val="8"/>
        <rFont val="Calibri"/>
        <family val="2"/>
      </rPr>
      <t xml:space="preserve"> </t>
    </r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</si>
  <si>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(RS002619/2016).</t>
    </r>
  </si>
  <si>
    <t>Detalhamento dos Serviços: Custo relativo a um empregado da categoria TECNICO INDUSTRIAL DE NIVEL MEDIO (TECNICO EM TELEFONIA) com jornada diurna de 08:48hrs, com intervalo, perfazendo 44 horas semanais ou 220 mensais. Convenção Coletiva do SINTEC (registrada no MTE RS00246/2016 em 04/02/2016, vigência até 30/04/2016). Não existe registro no MTE de CCT atualizada.</t>
  </si>
  <si>
    <t>Detalhamento dos Serviços: Custo relativo a um empregado da categoria TECNICO INDUSTRIAL DE NIVEL MEDIO (TECNICO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</si>
  <si>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POSTO DE TRABALHO  % DO ADICIONAL DE INSALUBRIDADE </t>
  </si>
  <si>
    <t> Pedreiro</t>
  </si>
  <si>
    <t>NÃO</t>
  </si>
  <si>
    <t> Marceneiro</t>
  </si>
  <si>
    <t> Pintor</t>
  </si>
  <si>
    <t> Auxiliar de Serviços Gerais/Produção</t>
  </si>
  <si>
    <t> Supervisor de Manutenção</t>
  </si>
  <si>
    <t> Eletricista</t>
  </si>
  <si>
    <t> Hidráulico</t>
  </si>
  <si>
    <t> Técnico Telefonia</t>
  </si>
  <si>
    <t> Técnico Climatização  e refrigeração</t>
  </si>
  <si>
    <t>Lucro Presumido</t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</si>
  <si>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(mediante comprovação)</t>
    </r>
  </si>
  <si>
    <r>
      <t xml:space="preserve">Os percentuais para o SAT podem variar de 0,50% a 6,00% em função do Fator de Acidente Previdenciário (FAP), Decreto nº 6.957/2009 </t>
    </r>
    <r>
      <rPr>
        <b/>
        <i/>
        <sz val="7"/>
        <color indexed="8"/>
        <rFont val="Calibri"/>
        <family val="2"/>
      </rPr>
      <t>( mediante comprovação)</t>
    </r>
  </si>
  <si>
    <r>
      <t>Os percentuais para o SAT podem variar de 0,50% a 6,00% em função do Fator de Acidente Previdenciário (FAP), Decreto nº 6.957/2009</t>
    </r>
    <r>
      <rPr>
        <b/>
        <i/>
        <sz val="7"/>
        <color indexed="8"/>
        <rFont val="Calibri"/>
        <family val="2"/>
      </rPr>
      <t xml:space="preserve"> (mediante comprovação)</t>
    </r>
  </si>
  <si>
    <r>
      <t xml:space="preserve">Adicional Insalubridade 20% </t>
    </r>
    <r>
      <rPr>
        <b/>
        <sz val="8"/>
        <color indexed="8"/>
        <rFont val="Calibri"/>
        <family val="2"/>
      </rPr>
      <t>sobre salario minimo (R$880,00)</t>
    </r>
  </si>
  <si>
    <t>Adicional Insalubridade 20% sobre o salario minimo (R$880,00)</t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</si>
  <si>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</si>
  <si>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t>Adicional Periculosidade 30%  sobre salario base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</si>
</sst>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5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15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0"/>
      <color indexed="8"/>
      <name val="Calibri"/>
      <family val="2"/>
    </font>
    <font>
      <b/>
      <i/>
      <sz val="6"/>
      <color indexed="8"/>
      <name val="Calibri"/>
      <family val="2"/>
    </font>
    <font>
      <i/>
      <sz val="7"/>
      <color indexed="8"/>
      <name val="Calibri"/>
      <family val="2"/>
    </font>
    <font>
      <i/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b/>
      <i/>
      <sz val="6"/>
      <color theme="1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22">
    <xf numFmtId="0" fontId="0" fillId="0" borderId="0" xfId="0" applyFont="1" applyAlignment="1">
      <alignment/>
    </xf>
    <xf numFmtId="164" fontId="58" fillId="0" borderId="0" xfId="0" applyNumberFormat="1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9" fontId="58" fillId="33" borderId="13" xfId="0" applyNumberFormat="1" applyFont="1" applyFill="1" applyBorder="1" applyAlignment="1">
      <alignment horizontal="center" vertical="center" wrapText="1"/>
    </xf>
    <xf numFmtId="1" fontId="58" fillId="33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4" fontId="58" fillId="33" borderId="13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vertical="center" wrapText="1"/>
    </xf>
    <xf numFmtId="10" fontId="58" fillId="33" borderId="13" xfId="0" applyNumberFormat="1" applyFont="1" applyFill="1" applyBorder="1" applyAlignment="1">
      <alignment horizontal="center" vertical="center" wrapText="1"/>
    </xf>
    <xf numFmtId="2" fontId="58" fillId="33" borderId="13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10" fontId="58" fillId="33" borderId="17" xfId="0" applyNumberFormat="1" applyFont="1" applyFill="1" applyBorder="1" applyAlignment="1">
      <alignment horizontal="center" vertical="center" wrapText="1"/>
    </xf>
    <xf numFmtId="0" fontId="59" fillId="5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164" fontId="61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2" fontId="62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0" xfId="0" applyFont="1" applyAlignment="1" quotePrefix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165" fontId="58" fillId="0" borderId="0" xfId="0" applyNumberFormat="1" applyFont="1" applyAlignment="1">
      <alignment horizontal="center" vertical="center" wrapText="1"/>
    </xf>
    <xf numFmtId="164" fontId="61" fillId="33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2" fontId="62" fillId="0" borderId="0" xfId="0" applyNumberFormat="1" applyFont="1" applyBorder="1" applyAlignment="1">
      <alignment horizontal="center" vertical="center" wrapText="1"/>
    </xf>
    <xf numFmtId="9" fontId="62" fillId="0" borderId="0" xfId="0" applyNumberFormat="1" applyFont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64" fontId="61" fillId="13" borderId="11" xfId="0" applyNumberFormat="1" applyFont="1" applyFill="1" applyBorder="1" applyAlignment="1">
      <alignment horizontal="center" vertical="center" wrapText="1"/>
    </xf>
    <xf numFmtId="4" fontId="61" fillId="13" borderId="11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164" fontId="61" fillId="34" borderId="0" xfId="0" applyNumberFormat="1" applyFont="1" applyFill="1" applyBorder="1" applyAlignment="1">
      <alignment horizontal="center" vertical="center" wrapText="1"/>
    </xf>
    <xf numFmtId="4" fontId="61" fillId="34" borderId="0" xfId="0" applyNumberFormat="1" applyFont="1" applyFill="1" applyBorder="1" applyAlignment="1">
      <alignment horizontal="center" vertical="center" wrapText="1"/>
    </xf>
    <xf numFmtId="2" fontId="58" fillId="34" borderId="0" xfId="0" applyNumberFormat="1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4" fontId="61" fillId="35" borderId="11" xfId="0" applyNumberFormat="1" applyFont="1" applyFill="1" applyBorder="1" applyAlignment="1">
      <alignment horizontal="center" vertical="center" wrapText="1"/>
    </xf>
    <xf numFmtId="9" fontId="59" fillId="25" borderId="11" xfId="0" applyNumberFormat="1" applyFont="1" applyFill="1" applyBorder="1" applyAlignment="1" quotePrefix="1">
      <alignment horizontal="center" vertical="center" wrapText="1"/>
    </xf>
    <xf numFmtId="2" fontId="59" fillId="35" borderId="11" xfId="0" applyNumberFormat="1" applyFont="1" applyFill="1" applyBorder="1" applyAlignment="1" quotePrefix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2" fontId="64" fillId="34" borderId="11" xfId="0" applyNumberFormat="1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10" fontId="64" fillId="34" borderId="11" xfId="0" applyNumberFormat="1" applyFont="1" applyFill="1" applyBorder="1" applyAlignment="1">
      <alignment horizontal="center" vertical="center" wrapText="1"/>
    </xf>
    <xf numFmtId="164" fontId="64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 quotePrefix="1">
      <alignment horizontal="center" vertical="center" wrapText="1"/>
    </xf>
    <xf numFmtId="4" fontId="59" fillId="0" borderId="11" xfId="0" applyNumberFormat="1" applyFont="1" applyBorder="1" applyAlignment="1">
      <alignment horizontal="center" vertical="center" wrapText="1"/>
    </xf>
    <xf numFmtId="164" fontId="61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4" fontId="58" fillId="10" borderId="11" xfId="0" applyNumberFormat="1" applyFont="1" applyFill="1" applyBorder="1" applyAlignment="1">
      <alignment horizontal="center" vertical="center" wrapText="1"/>
    </xf>
    <xf numFmtId="4" fontId="61" fillId="10" borderId="11" xfId="0" applyNumberFormat="1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justify" vertical="top"/>
    </xf>
    <xf numFmtId="0" fontId="66" fillId="0" borderId="0" xfId="0" applyFont="1" applyFill="1" applyAlignment="1">
      <alignment vertical="top"/>
    </xf>
    <xf numFmtId="166" fontId="66" fillId="0" borderId="0" xfId="0" applyNumberFormat="1" applyFont="1" applyFill="1" applyAlignment="1">
      <alignment vertical="top"/>
    </xf>
    <xf numFmtId="9" fontId="66" fillId="0" borderId="0" xfId="0" applyNumberFormat="1" applyFont="1" applyFill="1" applyAlignment="1">
      <alignment horizontal="center" vertical="top"/>
    </xf>
    <xf numFmtId="0" fontId="67" fillId="0" borderId="0" xfId="0" applyFont="1" applyFill="1" applyAlignment="1">
      <alignment horizontal="right" vertical="top" wrapText="1"/>
    </xf>
    <xf numFmtId="0" fontId="68" fillId="0" borderId="0" xfId="0" applyFont="1" applyFill="1" applyAlignment="1">
      <alignment vertical="top" wrapText="1"/>
    </xf>
    <xf numFmtId="0" fontId="69" fillId="0" borderId="0" xfId="0" applyFont="1" applyFill="1" applyAlignment="1">
      <alignment horizontal="left" vertical="top"/>
    </xf>
    <xf numFmtId="0" fontId="69" fillId="0" borderId="0" xfId="0" applyFont="1" applyFill="1" applyAlignment="1">
      <alignment vertical="top"/>
    </xf>
    <xf numFmtId="166" fontId="69" fillId="0" borderId="0" xfId="0" applyNumberFormat="1" applyFont="1" applyFill="1" applyAlignment="1">
      <alignment vertical="top"/>
    </xf>
    <xf numFmtId="0" fontId="69" fillId="0" borderId="0" xfId="0" applyFont="1" applyFill="1" applyAlignment="1">
      <alignment horizontal="center" vertical="top"/>
    </xf>
    <xf numFmtId="1" fontId="69" fillId="0" borderId="0" xfId="0" applyNumberFormat="1" applyFont="1" applyFill="1" applyAlignment="1">
      <alignment vertical="top"/>
    </xf>
    <xf numFmtId="0" fontId="66" fillId="0" borderId="18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vertical="top"/>
    </xf>
    <xf numFmtId="0" fontId="66" fillId="0" borderId="19" xfId="0" applyFont="1" applyFill="1" applyBorder="1" applyAlignment="1">
      <alignment horizontal="center" vertical="top"/>
    </xf>
    <xf numFmtId="0" fontId="69" fillId="0" borderId="19" xfId="0" applyFont="1" applyFill="1" applyBorder="1" applyAlignment="1">
      <alignment horizontal="center" vertical="top"/>
    </xf>
    <xf numFmtId="0" fontId="69" fillId="0" borderId="20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horizontal="justify" vertical="top"/>
    </xf>
    <xf numFmtId="166" fontId="66" fillId="0" borderId="19" xfId="0" applyNumberFormat="1" applyFont="1" applyFill="1" applyBorder="1" applyAlignment="1">
      <alignment vertical="top"/>
    </xf>
    <xf numFmtId="9" fontId="66" fillId="0" borderId="19" xfId="0" applyNumberFormat="1" applyFont="1" applyFill="1" applyBorder="1" applyAlignment="1">
      <alignment horizontal="center" vertical="top"/>
    </xf>
    <xf numFmtId="166" fontId="66" fillId="0" borderId="20" xfId="0" applyNumberFormat="1" applyFont="1" applyFill="1" applyBorder="1" applyAlignment="1">
      <alignment vertical="top"/>
    </xf>
    <xf numFmtId="0" fontId="66" fillId="0" borderId="19" xfId="0" applyFont="1" applyFill="1" applyBorder="1" applyAlignment="1">
      <alignment vertical="top" wrapText="1"/>
    </xf>
    <xf numFmtId="0" fontId="66" fillId="0" borderId="0" xfId="0" applyFont="1" applyFill="1" applyAlignment="1">
      <alignment horizontal="left" vertical="top"/>
    </xf>
    <xf numFmtId="0" fontId="69" fillId="0" borderId="21" xfId="0" applyFont="1" applyFill="1" applyBorder="1" applyAlignment="1">
      <alignment horizontal="left" vertical="top"/>
    </xf>
    <xf numFmtId="0" fontId="69" fillId="0" borderId="22" xfId="0" applyFont="1" applyFill="1" applyBorder="1" applyAlignment="1">
      <alignment horizontal="justify" vertical="top"/>
    </xf>
    <xf numFmtId="167" fontId="69" fillId="0" borderId="23" xfId="0" applyNumberFormat="1" applyFont="1" applyFill="1" applyBorder="1" applyAlignment="1">
      <alignment vertical="top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10" fontId="59" fillId="0" borderId="11" xfId="0" applyNumberFormat="1" applyFont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top"/>
    </xf>
    <xf numFmtId="0" fontId="66" fillId="0" borderId="25" xfId="0" applyFont="1" applyFill="1" applyBorder="1" applyAlignment="1">
      <alignment vertical="top"/>
    </xf>
    <xf numFmtId="0" fontId="66" fillId="0" borderId="26" xfId="0" applyFont="1" applyFill="1" applyBorder="1" applyAlignment="1">
      <alignment vertical="top"/>
    </xf>
    <xf numFmtId="0" fontId="66" fillId="0" borderId="27" xfId="0" applyFont="1" applyFill="1" applyBorder="1" applyAlignment="1">
      <alignment vertical="top"/>
    </xf>
    <xf numFmtId="0" fontId="66" fillId="0" borderId="0" xfId="0" applyFont="1" applyFill="1" applyBorder="1" applyAlignment="1">
      <alignment horizontal="center" vertical="top"/>
    </xf>
    <xf numFmtId="0" fontId="66" fillId="0" borderId="28" xfId="0" applyFont="1" applyFill="1" applyBorder="1" applyAlignment="1">
      <alignment vertical="top"/>
    </xf>
    <xf numFmtId="9" fontId="66" fillId="0" borderId="0" xfId="0" applyNumberFormat="1" applyFont="1" applyFill="1" applyBorder="1" applyAlignment="1">
      <alignment horizontal="center" vertical="top"/>
    </xf>
    <xf numFmtId="0" fontId="66" fillId="0" borderId="29" xfId="0" applyFont="1" applyFill="1" applyBorder="1" applyAlignment="1">
      <alignment vertical="top"/>
    </xf>
    <xf numFmtId="9" fontId="66" fillId="0" borderId="30" xfId="0" applyNumberFormat="1" applyFont="1" applyFill="1" applyBorder="1" applyAlignment="1">
      <alignment horizontal="center" vertical="top"/>
    </xf>
    <xf numFmtId="0" fontId="66" fillId="0" borderId="31" xfId="0" applyFont="1" applyFill="1" applyBorder="1" applyAlignment="1">
      <alignment vertical="top"/>
    </xf>
    <xf numFmtId="0" fontId="58" fillId="34" borderId="11" xfId="0" applyFont="1" applyFill="1" applyBorder="1" applyAlignment="1">
      <alignment horizontal="center" vertical="center" wrapText="1"/>
    </xf>
    <xf numFmtId="49" fontId="61" fillId="34" borderId="11" xfId="0" applyNumberFormat="1" applyFont="1" applyFill="1" applyBorder="1" applyAlignment="1">
      <alignment horizontal="center" vertical="center" wrapText="1"/>
    </xf>
    <xf numFmtId="0" fontId="70" fillId="34" borderId="11" xfId="0" applyFont="1" applyFill="1" applyBorder="1" applyAlignment="1" quotePrefix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9" fontId="58" fillId="35" borderId="11" xfId="0" applyNumberFormat="1" applyFont="1" applyFill="1" applyBorder="1" applyAlignment="1">
      <alignment horizontal="center" vertical="center" wrapText="1"/>
    </xf>
    <xf numFmtId="49" fontId="61" fillId="35" borderId="18" xfId="0" applyNumberFormat="1" applyFont="1" applyFill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69" fillId="5" borderId="18" xfId="0" applyFont="1" applyFill="1" applyBorder="1" applyAlignment="1">
      <alignment horizontal="center" vertical="center" wrapText="1"/>
    </xf>
    <xf numFmtId="0" fontId="69" fillId="5" borderId="19" xfId="0" applyFont="1" applyFill="1" applyBorder="1" applyAlignment="1">
      <alignment horizontal="center" vertical="center" wrapText="1"/>
    </xf>
    <xf numFmtId="0" fontId="69" fillId="5" borderId="20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2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1" fontId="59" fillId="0" borderId="11" xfId="0" applyNumberFormat="1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left"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left" vertical="center" wrapText="1"/>
    </xf>
    <xf numFmtId="0" fontId="72" fillId="0" borderId="36" xfId="0" applyFont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59" fillId="25" borderId="11" xfId="0" applyFont="1" applyFill="1" applyBorder="1" applyAlignment="1" quotePrefix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 quotePrefix="1">
      <alignment horizontal="center" vertical="center" wrapText="1"/>
    </xf>
    <xf numFmtId="4" fontId="58" fillId="34" borderId="11" xfId="0" applyNumberFormat="1" applyFont="1" applyFill="1" applyBorder="1" applyAlignment="1">
      <alignment horizontal="center" vertical="center" wrapText="1"/>
    </xf>
    <xf numFmtId="0" fontId="73" fillId="0" borderId="36" xfId="0" applyFont="1" applyBorder="1" applyAlignment="1">
      <alignment horizontal="left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 quotePrefix="1">
      <alignment horizontal="left" vertical="center" wrapText="1"/>
    </xf>
    <xf numFmtId="0" fontId="58" fillId="34" borderId="11" xfId="0" applyFont="1" applyFill="1" applyBorder="1" applyAlignment="1" quotePrefix="1">
      <alignment horizontal="left" vertical="center" wrapText="1"/>
    </xf>
    <xf numFmtId="0" fontId="61" fillId="35" borderId="11" xfId="0" applyFont="1" applyFill="1" applyBorder="1" applyAlignment="1" quotePrefix="1">
      <alignment horizontal="center" vertical="center" wrapText="1"/>
    </xf>
    <xf numFmtId="0" fontId="58" fillId="0" borderId="11" xfId="0" applyFont="1" applyBorder="1" applyAlignment="1" quotePrefix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4" fontId="58" fillId="0" borderId="18" xfId="0" applyNumberFormat="1" applyFont="1" applyBorder="1" applyAlignment="1">
      <alignment horizontal="center" vertical="center" wrapText="1"/>
    </xf>
    <xf numFmtId="4" fontId="58" fillId="0" borderId="20" xfId="0" applyNumberFormat="1" applyFont="1" applyBorder="1" applyAlignment="1">
      <alignment horizontal="center" vertical="center" wrapText="1"/>
    </xf>
    <xf numFmtId="4" fontId="61" fillId="0" borderId="11" xfId="0" applyNumberFormat="1" applyFont="1" applyBorder="1" applyAlignment="1">
      <alignment horizontal="center" vertical="center" wrapText="1"/>
    </xf>
    <xf numFmtId="4" fontId="61" fillId="0" borderId="18" xfId="0" applyNumberFormat="1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left" vertical="center" wrapText="1"/>
    </xf>
    <xf numFmtId="0" fontId="61" fillId="13" borderId="18" xfId="0" applyFont="1" applyFill="1" applyBorder="1" applyAlignment="1">
      <alignment horizontal="center" vertical="center" wrapText="1"/>
    </xf>
    <xf numFmtId="0" fontId="61" fillId="13" borderId="19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70" fillId="34" borderId="11" xfId="0" applyFont="1" applyFill="1" applyBorder="1" applyAlignment="1">
      <alignment horizontal="left" vertical="center" wrapText="1"/>
    </xf>
    <xf numFmtId="10" fontId="59" fillId="35" borderId="11" xfId="0" applyNumberFormat="1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 wrapText="1"/>
    </xf>
    <xf numFmtId="0" fontId="59" fillId="11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9" fillId="10" borderId="11" xfId="0" applyFont="1" applyFill="1" applyBorder="1" applyAlignment="1">
      <alignment horizontal="center" vertical="center" wrapText="1"/>
    </xf>
    <xf numFmtId="0" fontId="58" fillId="10" borderId="18" xfId="0" applyFont="1" applyFill="1" applyBorder="1" applyAlignment="1">
      <alignment horizontal="left" vertical="center" wrapText="1"/>
    </xf>
    <xf numFmtId="0" fontId="58" fillId="10" borderId="19" xfId="0" applyFont="1" applyFill="1" applyBorder="1" applyAlignment="1">
      <alignment horizontal="left" vertical="center" wrapText="1"/>
    </xf>
    <xf numFmtId="0" fontId="58" fillId="10" borderId="20" xfId="0" applyFont="1" applyFill="1" applyBorder="1" applyAlignment="1">
      <alignment horizontal="left" vertical="center" wrapText="1"/>
    </xf>
    <xf numFmtId="0" fontId="61" fillId="10" borderId="18" xfId="0" applyFont="1" applyFill="1" applyBorder="1" applyAlignment="1">
      <alignment horizontal="center" vertical="center" wrapText="1"/>
    </xf>
    <xf numFmtId="0" fontId="61" fillId="10" borderId="19" xfId="0" applyFont="1" applyFill="1" applyBorder="1" applyAlignment="1">
      <alignment horizontal="center" vertical="center" wrapText="1"/>
    </xf>
    <xf numFmtId="0" fontId="61" fillId="10" borderId="20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3">
      <selection activeCell="I27" sqref="I27"/>
    </sheetView>
  </sheetViews>
  <sheetFormatPr defaultColWidth="9.140625" defaultRowHeight="15"/>
  <cols>
    <col min="1" max="1" width="2.8515625" style="5" customWidth="1"/>
    <col min="2" max="2" width="20.7109375" style="5" customWidth="1"/>
    <col min="3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108" t="s">
        <v>18</v>
      </c>
      <c r="F3" s="108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209</v>
      </c>
      <c r="B5" s="157"/>
      <c r="C5" s="157"/>
      <c r="D5" s="157"/>
      <c r="E5" s="157"/>
      <c r="F5" s="157"/>
      <c r="G5" s="162" t="s">
        <v>213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146" t="s">
        <v>189</v>
      </c>
      <c r="H6" s="111" t="s">
        <v>22</v>
      </c>
      <c r="I6" s="8">
        <v>0.3</v>
      </c>
    </row>
    <row r="7" spans="1:9" ht="11.25" customHeight="1">
      <c r="A7" s="158"/>
      <c r="B7" s="159"/>
      <c r="C7" s="159"/>
      <c r="D7" s="159"/>
      <c r="E7" s="159"/>
      <c r="F7" s="159"/>
      <c r="G7" s="146"/>
      <c r="H7" s="111" t="s">
        <v>23</v>
      </c>
      <c r="I7" s="9">
        <v>1</v>
      </c>
    </row>
    <row r="8" spans="1:9" ht="11.25" customHeight="1">
      <c r="A8" s="158"/>
      <c r="B8" s="159"/>
      <c r="C8" s="159"/>
      <c r="D8" s="159"/>
      <c r="E8" s="159"/>
      <c r="F8" s="159"/>
      <c r="G8" s="146"/>
      <c r="H8" s="111" t="s">
        <v>24</v>
      </c>
      <c r="I8" s="8">
        <v>0</v>
      </c>
    </row>
    <row r="9" spans="1:9" ht="24.75" customHeight="1">
      <c r="A9" s="160"/>
      <c r="B9" s="161"/>
      <c r="C9" s="161"/>
      <c r="D9" s="161"/>
      <c r="E9" s="161"/>
      <c r="F9" s="161"/>
      <c r="G9" s="146"/>
      <c r="H9" s="111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109" t="s">
        <v>26</v>
      </c>
      <c r="H10" s="111">
        <v>220</v>
      </c>
      <c r="I10" s="12">
        <f>postos!E10</f>
        <v>1476.2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111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111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111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111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111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111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111" t="s">
        <v>178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111" t="s">
        <v>179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111" t="s">
        <v>34</v>
      </c>
      <c r="I19" s="14">
        <v>0.15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110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0.7692307692307693</v>
      </c>
      <c r="I24" s="22">
        <f>I10/H10*I5</f>
        <v>1476.2</v>
      </c>
    </row>
    <row r="25" spans="1:10" ht="15" customHeight="1">
      <c r="A25" s="110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114">
        <v>0</v>
      </c>
      <c r="J25" s="24"/>
    </row>
    <row r="26" spans="1:9" ht="15" customHeight="1">
      <c r="A26" s="110">
        <v>3</v>
      </c>
      <c r="B26" s="151" t="s">
        <v>242</v>
      </c>
      <c r="C26" s="152"/>
      <c r="D26" s="152"/>
      <c r="E26" s="152"/>
      <c r="F26" s="152"/>
      <c r="G26" s="153"/>
      <c r="H26" s="21">
        <f t="shared" si="0"/>
        <v>0.23076923076923078</v>
      </c>
      <c r="I26" s="22">
        <f>I10*I6</f>
        <v>442.86</v>
      </c>
    </row>
    <row r="27" spans="1:9" ht="15" customHeight="1">
      <c r="A27" s="169">
        <v>4</v>
      </c>
      <c r="B27" s="171" t="s">
        <v>49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10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16">
        <f>SUM(I24:I29)</f>
        <v>1919.06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110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383.812</v>
      </c>
    </row>
    <row r="34" spans="1:9" ht="15" customHeight="1">
      <c r="A34" s="110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28.785899999999998</v>
      </c>
    </row>
    <row r="35" spans="1:9" ht="15" customHeight="1">
      <c r="A35" s="110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19.1906</v>
      </c>
    </row>
    <row r="36" spans="1:9" ht="15" customHeight="1">
      <c r="A36" s="110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3.83812</v>
      </c>
    </row>
    <row r="37" spans="1:9" ht="15" customHeight="1">
      <c r="A37" s="110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47.9765</v>
      </c>
    </row>
    <row r="38" spans="1:9" ht="15" customHeight="1">
      <c r="A38" s="110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153.5248</v>
      </c>
    </row>
    <row r="39" spans="1:9" ht="15" customHeight="1">
      <c r="A39" s="110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57.571799999999996</v>
      </c>
    </row>
    <row r="40" spans="1:9" ht="15" customHeight="1">
      <c r="A40" s="110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11.51436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16">
        <f>I33+I34+I35+I36+I37+I38+I39+I40</f>
        <v>706.2140800000001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110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213.207566</v>
      </c>
    </row>
    <row r="45" spans="1:9" ht="15" customHeight="1">
      <c r="A45" s="110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39.283158199999995</v>
      </c>
    </row>
    <row r="46" spans="1:9" ht="15" customHeight="1">
      <c r="A46" s="110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23.26476438</v>
      </c>
    </row>
    <row r="47" spans="1:9" ht="15" customHeight="1">
      <c r="A47" s="110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21.94637016</v>
      </c>
    </row>
    <row r="48" spans="1:9" ht="15" customHeight="1">
      <c r="A48" s="110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0.33391644</v>
      </c>
    </row>
    <row r="49" spans="1:9" ht="15" customHeight="1">
      <c r="A49" s="110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0.84822452</v>
      </c>
    </row>
    <row r="50" spans="1:9" ht="15" customHeight="1">
      <c r="A50" s="110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0.3550261</v>
      </c>
    </row>
    <row r="51" spans="1:9" ht="15" customHeight="1">
      <c r="A51" s="110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174.23145739999998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16">
        <f>I44+I45+I46+I47+I48+I49+I50+I51</f>
        <v>473.4704832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110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45.34163062</v>
      </c>
    </row>
    <row r="57" spans="1:9" ht="15" customHeight="1">
      <c r="A57" s="110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3.29502602</v>
      </c>
    </row>
    <row r="58" spans="1:9" ht="15" customHeight="1">
      <c r="A58" s="110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22.66985578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16">
        <f>I56+I57+I58</f>
        <v>71.30651241999999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110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174.23713781760003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16">
        <f>I62</f>
        <v>174.23713781760003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1425.2282134376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108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0.09744354006649089</v>
      </c>
      <c r="I68" s="22">
        <f>I79</f>
        <v>187</v>
      </c>
    </row>
    <row r="69" spans="1:9" ht="15" customHeight="1">
      <c r="A69" s="108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0.06290267109939242</v>
      </c>
      <c r="I69" s="22">
        <f>I75</f>
        <v>120.714</v>
      </c>
    </row>
    <row r="70" spans="1:9" ht="15" customHeight="1">
      <c r="A70" s="110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0.16034621116588332</v>
      </c>
      <c r="I71" s="116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110" t="s">
        <v>97</v>
      </c>
      <c r="D74" s="110" t="s">
        <v>98</v>
      </c>
      <c r="E74" s="110" t="s">
        <v>99</v>
      </c>
      <c r="F74" s="110" t="s">
        <v>100</v>
      </c>
      <c r="G74" s="110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110">
        <f>I13</f>
        <v>22</v>
      </c>
      <c r="D75" s="110">
        <f>I14</f>
        <v>2</v>
      </c>
      <c r="E75" s="112">
        <f>A75*C75*D75</f>
        <v>165</v>
      </c>
      <c r="F75" s="112">
        <f>I24</f>
        <v>1476.2</v>
      </c>
      <c r="G75" s="38">
        <f>I15</f>
        <v>0.03</v>
      </c>
      <c r="H75" s="112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110" t="s">
        <v>180</v>
      </c>
      <c r="D78" s="110" t="s">
        <v>107</v>
      </c>
      <c r="E78" s="110" t="s">
        <v>99</v>
      </c>
      <c r="F78" s="110" t="s">
        <v>100</v>
      </c>
      <c r="G78" s="11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110">
        <f>I18</f>
        <v>1</v>
      </c>
      <c r="E79" s="112">
        <f>A79*C79*D79</f>
        <v>220</v>
      </c>
      <c r="F79" s="112">
        <f>E79</f>
        <v>220</v>
      </c>
      <c r="G79" s="115">
        <f>I19</f>
        <v>0.15</v>
      </c>
      <c r="H79" s="112">
        <f>F79*G79</f>
        <v>33</v>
      </c>
      <c r="I79" s="22">
        <f>E79-H79</f>
        <v>187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1.9030161711658835</v>
      </c>
      <c r="I81" s="46">
        <f>I30+I65+I71</f>
        <v>3652.0022134376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110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110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110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110">
        <v>4</v>
      </c>
      <c r="B88" s="151" t="s">
        <v>114</v>
      </c>
      <c r="C88" s="152"/>
      <c r="D88" s="152"/>
      <c r="E88" s="152"/>
      <c r="F88" s="152"/>
      <c r="G88" s="153"/>
      <c r="H88" s="21">
        <f t="shared" si="3"/>
        <v>0</v>
      </c>
      <c r="I88" s="22">
        <v>0</v>
      </c>
    </row>
    <row r="89" spans="1:9" ht="15" customHeight="1">
      <c r="A89" s="110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110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706.25764268752</v>
      </c>
      <c r="H94" s="55" t="s">
        <v>123</v>
      </c>
      <c r="I94" s="56">
        <f>I69</f>
        <v>120.714</v>
      </c>
    </row>
    <row r="95" spans="1:10" s="60" customFormat="1" ht="16.5" customHeight="1">
      <c r="A95" s="187" t="s">
        <v>124</v>
      </c>
      <c r="B95" s="187"/>
      <c r="C95" s="113" t="s">
        <v>125</v>
      </c>
      <c r="D95" s="113" t="s">
        <v>126</v>
      </c>
      <c r="E95" s="113" t="s">
        <v>127</v>
      </c>
      <c r="F95" s="113" t="s">
        <v>128</v>
      </c>
      <c r="G95" s="113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1919.06</v>
      </c>
      <c r="B96" s="188"/>
      <c r="C96" s="114">
        <f>I41</f>
        <v>706.2140800000001</v>
      </c>
      <c r="D96" s="114">
        <f>I52</f>
        <v>473.4704832</v>
      </c>
      <c r="E96" s="114">
        <f>I59</f>
        <v>71.30651241999999</v>
      </c>
      <c r="F96" s="114">
        <f>I63</f>
        <v>174.23713781760003</v>
      </c>
      <c r="G96" s="114">
        <f>I71</f>
        <v>307.714</v>
      </c>
      <c r="H96" s="114">
        <f>A96+C96+D96+E96+F96+G96</f>
        <v>3652.0022134376</v>
      </c>
      <c r="I96" s="114">
        <f>H96-I94</f>
        <v>3531.2882134376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110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110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16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110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1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635.631878418768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7" t="s">
        <v>124</v>
      </c>
      <c r="B108" s="187"/>
      <c r="C108" s="113" t="s">
        <v>125</v>
      </c>
      <c r="D108" s="113" t="s">
        <v>126</v>
      </c>
      <c r="E108" s="113" t="s">
        <v>127</v>
      </c>
      <c r="F108" s="113" t="s">
        <v>128</v>
      </c>
      <c r="G108" s="113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1919.06</v>
      </c>
      <c r="B109" s="188"/>
      <c r="C109" s="114">
        <f>I41</f>
        <v>706.2140800000001</v>
      </c>
      <c r="D109" s="114">
        <f>I52</f>
        <v>473.4704832</v>
      </c>
      <c r="E109" s="114">
        <f>I59</f>
        <v>71.30651241999999</v>
      </c>
      <c r="F109" s="114">
        <f>I63</f>
        <v>174.23713781760003</v>
      </c>
      <c r="G109" s="114">
        <f>I71</f>
        <v>307.714</v>
      </c>
      <c r="H109" s="114">
        <f>A109+C109+D109+E109+F109+G109</f>
        <v>3652.0022134376</v>
      </c>
      <c r="I109" s="114">
        <f>H109-I107</f>
        <v>3531.2882134376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110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0.0071154898741105635</v>
      </c>
      <c r="I115" s="22">
        <f>($D$125/$E$127)*H125</f>
        <v>25.98578476994461</v>
      </c>
    </row>
    <row r="116" spans="1:9" ht="15" customHeight="1">
      <c r="A116" s="110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0.032840722495894904</v>
      </c>
      <c r="I116" s="22">
        <f>($D$125/$E$127)*H126</f>
        <v>119.93439124589818</v>
      </c>
    </row>
    <row r="117" spans="1:9" ht="15" customHeight="1">
      <c r="A117" s="110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0.05473453749315818</v>
      </c>
      <c r="I117" s="22">
        <f>($D$125/$E$127)*H127</f>
        <v>199.890652076497</v>
      </c>
    </row>
    <row r="118" spans="1:9" ht="15" customHeight="1">
      <c r="A118" s="110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110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0.09469074986316364</v>
      </c>
      <c r="I120" s="116">
        <f>I115+I116+I117+I118+I119</f>
        <v>345.81082809233976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110" t="s">
        <v>151</v>
      </c>
      <c r="D124" s="167" t="s">
        <v>152</v>
      </c>
      <c r="E124" s="164"/>
      <c r="F124" s="110" t="s">
        <v>153</v>
      </c>
      <c r="G124" s="110" t="s">
        <v>154</v>
      </c>
      <c r="H124" s="195" t="s">
        <v>155</v>
      </c>
      <c r="I124" s="195"/>
    </row>
    <row r="125" spans="1:10" ht="13.5" customHeight="1">
      <c r="A125" s="196">
        <f>I81</f>
        <v>3652.0022134376</v>
      </c>
      <c r="B125" s="197"/>
      <c r="C125" s="22">
        <f>I111</f>
        <v>0</v>
      </c>
      <c r="D125" s="198">
        <f>A125+C125</f>
        <v>3652.0022134376</v>
      </c>
      <c r="E125" s="199"/>
      <c r="F125" s="110" t="s">
        <v>141</v>
      </c>
      <c r="G125" s="115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110">
        <v>1</v>
      </c>
      <c r="D126" s="61">
        <f>G129/1</f>
        <v>0.14250000000000002</v>
      </c>
      <c r="E126" s="62">
        <f>C126-D126</f>
        <v>0.8574999999999999</v>
      </c>
      <c r="F126" s="110" t="s">
        <v>142</v>
      </c>
      <c r="G126" s="115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110" t="s">
        <v>27</v>
      </c>
      <c r="G127" s="115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110" t="s">
        <v>159</v>
      </c>
      <c r="G128" s="115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08" t="s">
        <v>162</v>
      </c>
      <c r="G129" s="117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0.09469074986316364</v>
      </c>
      <c r="I131" s="46">
        <f>I120</f>
        <v>345.81082809233976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110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0.4800274500244231</v>
      </c>
      <c r="I135" s="65">
        <f>I30</f>
        <v>1919.06</v>
      </c>
    </row>
    <row r="136" spans="1:9" ht="15" customHeight="1">
      <c r="A136" s="110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0.3565019671085403</v>
      </c>
      <c r="I136" s="65">
        <f>I41+I52+I59+I63</f>
        <v>1425.2282134376</v>
      </c>
    </row>
    <row r="137" spans="1:9" ht="15" customHeight="1">
      <c r="A137" s="11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0.07697058286703663</v>
      </c>
      <c r="I137" s="65">
        <f>I71</f>
        <v>307.714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0.9135</v>
      </c>
      <c r="I138" s="46">
        <f>I135+I136+I137</f>
        <v>3652.0022134376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110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110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110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110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</v>
      </c>
      <c r="I147" s="22">
        <f>I120</f>
        <v>345.81082809233976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</v>
      </c>
      <c r="I148" s="46">
        <f>I120</f>
        <v>345.81082809233976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8" t="s">
        <v>174</v>
      </c>
      <c r="H151" s="118" t="s">
        <v>175</v>
      </c>
      <c r="I151" s="118" t="s">
        <v>176</v>
      </c>
    </row>
    <row r="152" spans="1:9" ht="11.25">
      <c r="A152" s="210" t="s">
        <v>193</v>
      </c>
      <c r="B152" s="211"/>
      <c r="C152" s="211"/>
      <c r="D152" s="211"/>
      <c r="E152" s="211"/>
      <c r="F152" s="212"/>
      <c r="G152" s="69">
        <f>I138+I144+I148</f>
        <v>3997.8130415299397</v>
      </c>
      <c r="H152" s="118">
        <v>2</v>
      </c>
      <c r="I152" s="69">
        <f>G152*H152</f>
        <v>7995.626083059879</v>
      </c>
    </row>
    <row r="153" spans="1:9" ht="11.25">
      <c r="A153" s="210"/>
      <c r="B153" s="211"/>
      <c r="C153" s="211"/>
      <c r="D153" s="211"/>
      <c r="E153" s="211"/>
      <c r="F153" s="212"/>
      <c r="G153" s="118"/>
      <c r="H153" s="11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7995.626083059879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A30:G30"/>
    <mergeCell ref="B61:G61"/>
    <mergeCell ref="B62:G62"/>
    <mergeCell ref="A63:G63"/>
    <mergeCell ref="B39:G39"/>
    <mergeCell ref="B40:G40"/>
    <mergeCell ref="A41:G41"/>
    <mergeCell ref="A42:I42"/>
    <mergeCell ref="B43:G43"/>
    <mergeCell ref="B44:G44"/>
    <mergeCell ref="B37:G37"/>
    <mergeCell ref="B46:G46"/>
    <mergeCell ref="B47:G47"/>
    <mergeCell ref="B48:G48"/>
    <mergeCell ref="B49:G49"/>
    <mergeCell ref="B50:G50"/>
    <mergeCell ref="B45:G45"/>
    <mergeCell ref="A22:I22"/>
    <mergeCell ref="B32:G32"/>
    <mergeCell ref="B33:G33"/>
    <mergeCell ref="B34:G34"/>
    <mergeCell ref="B35:G35"/>
    <mergeCell ref="B36:G36"/>
    <mergeCell ref="A27:A28"/>
    <mergeCell ref="B27:G27"/>
    <mergeCell ref="B28:G28"/>
    <mergeCell ref="B29:G29"/>
    <mergeCell ref="G5:H5"/>
    <mergeCell ref="B38:G38"/>
    <mergeCell ref="B26:G26"/>
    <mergeCell ref="A10:F10"/>
    <mergeCell ref="A11:F11"/>
    <mergeCell ref="A12:F15"/>
    <mergeCell ref="G12:G15"/>
    <mergeCell ref="A16:F19"/>
    <mergeCell ref="G16:G19"/>
    <mergeCell ref="A20:F20"/>
    <mergeCell ref="G6:G9"/>
    <mergeCell ref="G2:I2"/>
    <mergeCell ref="B23:G23"/>
    <mergeCell ref="B24:G24"/>
    <mergeCell ref="B25:G25"/>
    <mergeCell ref="A1:I1"/>
    <mergeCell ref="A2:B2"/>
    <mergeCell ref="C2:D2"/>
    <mergeCell ref="A3:B3"/>
    <mergeCell ref="A5:F9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4" t="s">
        <v>13</v>
      </c>
      <c r="B1" s="95" t="s">
        <v>14</v>
      </c>
      <c r="C1" s="96" t="s">
        <v>197</v>
      </c>
      <c r="D1" s="97" t="s">
        <v>198</v>
      </c>
      <c r="E1" s="98" t="s">
        <v>199</v>
      </c>
    </row>
    <row r="2" spans="1:5" ht="15">
      <c r="A2" s="94">
        <v>2</v>
      </c>
      <c r="B2" s="99" t="s">
        <v>3</v>
      </c>
      <c r="C2" s="100">
        <v>5143.57138674005</v>
      </c>
      <c r="D2" s="100">
        <v>10287.1427734801</v>
      </c>
      <c r="E2" s="102">
        <v>123445.7132817612</v>
      </c>
    </row>
    <row r="3" spans="1:5" ht="15">
      <c r="A3" s="94">
        <v>7</v>
      </c>
      <c r="B3" s="99" t="s">
        <v>4</v>
      </c>
      <c r="C3" s="100">
        <v>5143.57138674005</v>
      </c>
      <c r="D3" s="100">
        <v>36004.99970718035</v>
      </c>
      <c r="E3" s="102">
        <v>432059.9964861642</v>
      </c>
    </row>
    <row r="4" spans="1:5" ht="15">
      <c r="A4" s="94">
        <v>11</v>
      </c>
      <c r="B4" s="99" t="s">
        <v>5</v>
      </c>
      <c r="C4" s="100">
        <v>5143.57138674005</v>
      </c>
      <c r="D4" s="100">
        <v>56579.28525414055</v>
      </c>
      <c r="E4" s="102">
        <v>678951.4230496866</v>
      </c>
    </row>
    <row r="5" spans="1:5" ht="15">
      <c r="A5" s="94">
        <v>2</v>
      </c>
      <c r="B5" s="99" t="s">
        <v>6</v>
      </c>
      <c r="C5" s="100">
        <v>5526.669247806105</v>
      </c>
      <c r="D5" s="100">
        <v>11053.33849561221</v>
      </c>
      <c r="E5" s="102">
        <v>132640.06194734652</v>
      </c>
    </row>
    <row r="6" spans="1:5" ht="15">
      <c r="A6" s="94">
        <v>2</v>
      </c>
      <c r="B6" s="99" t="s">
        <v>7</v>
      </c>
      <c r="C6" s="100">
        <v>5143.57138674005</v>
      </c>
      <c r="D6" s="100">
        <v>10287.1427734801</v>
      </c>
      <c r="E6" s="102">
        <v>123445.7132817612</v>
      </c>
    </row>
    <row r="7" spans="1:5" ht="15">
      <c r="A7" s="94">
        <v>2</v>
      </c>
      <c r="B7" s="99" t="s">
        <v>8</v>
      </c>
      <c r="C7" s="100">
        <v>5143.57138674005</v>
      </c>
      <c r="D7" s="100">
        <v>10287.1427734801</v>
      </c>
      <c r="E7" s="102">
        <v>123445.7132817612</v>
      </c>
    </row>
    <row r="8" spans="1:5" ht="15">
      <c r="A8" s="94">
        <v>21</v>
      </c>
      <c r="B8" s="99" t="s">
        <v>9</v>
      </c>
      <c r="C8" s="100">
        <v>4149.782210303587</v>
      </c>
      <c r="D8" s="100">
        <v>87145.42641637533</v>
      </c>
      <c r="E8" s="102">
        <v>1045745.1169965039</v>
      </c>
    </row>
    <row r="9" spans="1:5" ht="15">
      <c r="A9" s="94">
        <v>1</v>
      </c>
      <c r="B9" s="99" t="s">
        <v>11</v>
      </c>
      <c r="C9" s="100">
        <v>6944.131333750516</v>
      </c>
      <c r="D9" s="100">
        <v>6944.131333750516</v>
      </c>
      <c r="E9" s="102">
        <v>83329.5760050062</v>
      </c>
    </row>
    <row r="10" spans="1:5" ht="15">
      <c r="A10" s="94">
        <v>4</v>
      </c>
      <c r="B10" s="99" t="s">
        <v>12</v>
      </c>
      <c r="C10" s="100">
        <v>6561.033472684459</v>
      </c>
      <c r="D10" s="100">
        <v>26244.133890737838</v>
      </c>
      <c r="E10" s="102">
        <v>314929.60668885405</v>
      </c>
    </row>
    <row r="11" spans="1:5" ht="15">
      <c r="A11" s="94">
        <v>6</v>
      </c>
      <c r="B11" s="99" t="s">
        <v>1</v>
      </c>
      <c r="C11" s="100">
        <v>5414.293627701076</v>
      </c>
      <c r="D11" s="100">
        <v>32485.761766206455</v>
      </c>
      <c r="E11" s="102">
        <v>389829.14119447744</v>
      </c>
    </row>
    <row r="12" spans="1:5" ht="15">
      <c r="A12" s="94">
        <v>4</v>
      </c>
      <c r="B12" s="99" t="s">
        <v>2</v>
      </c>
      <c r="C12" s="100">
        <v>5414.293627701076</v>
      </c>
      <c r="D12" s="100">
        <v>21657.174510804303</v>
      </c>
      <c r="E12" s="102">
        <v>259886.09412965164</v>
      </c>
    </row>
    <row r="13" spans="1:5" ht="15">
      <c r="A13" s="94">
        <v>2</v>
      </c>
      <c r="B13" s="99" t="s">
        <v>0</v>
      </c>
      <c r="C13" s="100">
        <v>4657.254488618976</v>
      </c>
      <c r="D13" s="100">
        <v>9314.508977237952</v>
      </c>
      <c r="E13" s="102">
        <v>111774.10772685544</v>
      </c>
    </row>
    <row r="14" spans="1:5" ht="15">
      <c r="A14" s="94">
        <v>1</v>
      </c>
      <c r="B14" s="99" t="s">
        <v>10</v>
      </c>
      <c r="C14" s="100">
        <v>4308.93349864639</v>
      </c>
      <c r="D14" s="100">
        <v>4308.93349864639</v>
      </c>
      <c r="E14" s="102">
        <v>51707.20198375668</v>
      </c>
    </row>
    <row r="15" spans="1:5" ht="15">
      <c r="A15" s="82"/>
      <c r="B15" s="83"/>
      <c r="C15" s="90" t="s">
        <v>162</v>
      </c>
      <c r="D15" s="91">
        <v>322599.1221711322</v>
      </c>
      <c r="E15" s="91">
        <v>3871189.4660535865</v>
      </c>
    </row>
    <row r="20" ht="15">
      <c r="A20" t="s">
        <v>200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211</v>
      </c>
      <c r="B5" s="157"/>
      <c r="C5" s="157"/>
      <c r="D5" s="157"/>
      <c r="E5" s="157"/>
      <c r="F5" s="216"/>
      <c r="G5" s="162" t="s">
        <v>214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217"/>
      <c r="G6" s="146" t="s">
        <v>189</v>
      </c>
      <c r="H6" s="7" t="s">
        <v>22</v>
      </c>
      <c r="I6" s="8">
        <v>0.3</v>
      </c>
    </row>
    <row r="7" spans="1:9" ht="11.25" customHeight="1">
      <c r="A7" s="158"/>
      <c r="B7" s="159"/>
      <c r="C7" s="159"/>
      <c r="D7" s="159"/>
      <c r="E7" s="159"/>
      <c r="F7" s="217"/>
      <c r="G7" s="146"/>
      <c r="H7" s="7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217"/>
      <c r="G8" s="146"/>
      <c r="H8" s="7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218"/>
      <c r="G9" s="146"/>
      <c r="H9" s="7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11" t="s">
        <v>26</v>
      </c>
      <c r="H10" s="7">
        <v>220</v>
      </c>
      <c r="I10" s="12">
        <v>1476.2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7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7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7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7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7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7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7" t="s">
        <v>178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7" t="s">
        <v>179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7" t="s">
        <v>34</v>
      </c>
      <c r="I19" s="14">
        <v>0.15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20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1</v>
      </c>
      <c r="I24" s="22">
        <f>I10/H10*I5</f>
        <v>1476.2</v>
      </c>
    </row>
    <row r="25" spans="1:10" ht="15" customHeight="1">
      <c r="A25" s="20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51" t="s">
        <v>192</v>
      </c>
      <c r="C26" s="152"/>
      <c r="D26" s="152"/>
      <c r="E26" s="152"/>
      <c r="F26" s="152"/>
      <c r="G26" s="153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49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26">
        <f>SUM(I24:I29)</f>
        <v>1476.2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20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295.24</v>
      </c>
    </row>
    <row r="34" spans="1:9" ht="15" customHeight="1">
      <c r="A34" s="20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22.143</v>
      </c>
    </row>
    <row r="35" spans="1:9" ht="15" customHeight="1">
      <c r="A35" s="20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14.762</v>
      </c>
    </row>
    <row r="36" spans="1:9" ht="15" customHeight="1">
      <c r="A36" s="20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2.9524000000000004</v>
      </c>
    </row>
    <row r="37" spans="1:9" ht="15" customHeight="1">
      <c r="A37" s="20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36.905</v>
      </c>
    </row>
    <row r="38" spans="1:9" ht="15" customHeight="1">
      <c r="A38" s="20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118.096</v>
      </c>
    </row>
    <row r="39" spans="1:9" ht="15" customHeight="1">
      <c r="A39" s="20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44.286</v>
      </c>
    </row>
    <row r="40" spans="1:9" ht="15" customHeight="1">
      <c r="A40" s="20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8.8572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26">
        <f>I33+I34+I35+I36+I37+I38+I39+I40</f>
        <v>543.2416000000002</v>
      </c>
      <c r="J41" s="27"/>
    </row>
    <row r="42" spans="1:9" ht="15" customHeight="1">
      <c r="A42" s="178" t="s">
        <v>237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20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164.00582</v>
      </c>
    </row>
    <row r="45" spans="1:9" ht="15" customHeight="1">
      <c r="A45" s="20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30.217814</v>
      </c>
    </row>
    <row r="46" spans="1:9" ht="15" customHeight="1">
      <c r="A46" s="20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17.8959726</v>
      </c>
    </row>
    <row r="47" spans="1:9" ht="15" customHeight="1">
      <c r="A47" s="20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16.8818232</v>
      </c>
    </row>
    <row r="48" spans="1:9" ht="15" customHeight="1">
      <c r="A48" s="20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0.2568588</v>
      </c>
    </row>
    <row r="49" spans="1:9" ht="15" customHeight="1">
      <c r="A49" s="20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0.6524804000000001</v>
      </c>
    </row>
    <row r="50" spans="1:9" ht="15" customHeight="1">
      <c r="A50" s="20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0.273097</v>
      </c>
    </row>
    <row r="51" spans="1:9" ht="15" customHeight="1">
      <c r="A51" s="20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134.02419799999998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26">
        <f>I44+I45+I46+I47+I48+I49+I50+I51</f>
        <v>364.208064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20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34.8781774</v>
      </c>
    </row>
    <row r="57" spans="1:9" ht="15" customHeight="1">
      <c r="A57" s="20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2.5346354</v>
      </c>
    </row>
    <row r="58" spans="1:9" ht="15" customHeight="1">
      <c r="A58" s="20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17.4383506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26">
        <f>I56+I57+I58</f>
        <v>54.8511634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20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134.02856755200003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26">
        <f>I62</f>
        <v>134.02856755200003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1096.3293949520003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4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0.12667660208643816</v>
      </c>
      <c r="I68" s="22">
        <f>I79</f>
        <v>187</v>
      </c>
    </row>
    <row r="69" spans="1:9" ht="15" customHeight="1">
      <c r="A69" s="4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0.08177347242921013</v>
      </c>
      <c r="I69" s="22">
        <f>I75</f>
        <v>120.714</v>
      </c>
    </row>
    <row r="70" spans="1:9" ht="15" customHeight="1">
      <c r="A70" s="20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0.2084500745156483</v>
      </c>
      <c r="I71" s="26">
        <f>I68+I69+I70</f>
        <v>307.714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1476.2</v>
      </c>
      <c r="G75" s="38">
        <f>I15</f>
        <v>0.03</v>
      </c>
      <c r="H75" s="37">
        <f>F75*G75</f>
        <v>44.286</v>
      </c>
      <c r="I75" s="22">
        <f>E75-H75</f>
        <v>120.714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20" t="s">
        <v>180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f>I19</f>
        <v>0.15</v>
      </c>
      <c r="H79" s="37">
        <f>F79*G79</f>
        <v>33</v>
      </c>
      <c r="I79" s="22">
        <f>E79-H79</f>
        <v>187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1.9511200345156485</v>
      </c>
      <c r="I81" s="46">
        <f>I30+I65+I71</f>
        <v>2880.243394952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20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51" t="s">
        <v>114</v>
      </c>
      <c r="C88" s="152"/>
      <c r="D88" s="152"/>
      <c r="E88" s="152"/>
      <c r="F88" s="152"/>
      <c r="G88" s="153"/>
      <c r="H88" s="21">
        <f t="shared" si="3"/>
        <v>0</v>
      </c>
      <c r="I88" s="22">
        <v>0</v>
      </c>
    </row>
    <row r="89" spans="1:9" ht="15" customHeight="1">
      <c r="A89" s="20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551.9058789904001</v>
      </c>
      <c r="H94" s="55" t="s">
        <v>123</v>
      </c>
      <c r="I94" s="56">
        <f>I69</f>
        <v>120.714</v>
      </c>
    </row>
    <row r="95" spans="1:10" s="60" customFormat="1" ht="16.5" customHeight="1">
      <c r="A95" s="187" t="s">
        <v>124</v>
      </c>
      <c r="B95" s="187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1476.2</v>
      </c>
      <c r="B96" s="188"/>
      <c r="C96" s="23">
        <f>I41</f>
        <v>543.2416000000002</v>
      </c>
      <c r="D96" s="23">
        <f>I52</f>
        <v>364.208064</v>
      </c>
      <c r="E96" s="23">
        <f>I59</f>
        <v>54.8511634</v>
      </c>
      <c r="F96" s="23">
        <f>I63</f>
        <v>134.02856755200003</v>
      </c>
      <c r="G96" s="23">
        <f>I71</f>
        <v>307.714</v>
      </c>
      <c r="H96" s="23">
        <f>A96+C96+D96+E96+F96+G96</f>
        <v>2880.243394952</v>
      </c>
      <c r="I96" s="23">
        <f>H96-I94</f>
        <v>2759.529394952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20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20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20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496.71529109136</v>
      </c>
      <c r="H107" s="55" t="s">
        <v>123</v>
      </c>
      <c r="I107" s="56">
        <f>I69</f>
        <v>120.714</v>
      </c>
      <c r="L107" s="1"/>
    </row>
    <row r="108" spans="1:12" s="60" customFormat="1" ht="16.5" customHeight="1">
      <c r="A108" s="187" t="s">
        <v>124</v>
      </c>
      <c r="B108" s="187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1476.2</v>
      </c>
      <c r="B109" s="188"/>
      <c r="C109" s="23">
        <f>I41</f>
        <v>543.2416000000002</v>
      </c>
      <c r="D109" s="23">
        <f>I52</f>
        <v>364.208064</v>
      </c>
      <c r="E109" s="23">
        <f>I59</f>
        <v>54.8511634</v>
      </c>
      <c r="F109" s="23">
        <f>I63</f>
        <v>134.02856755200003</v>
      </c>
      <c r="G109" s="23">
        <f>I71</f>
        <v>307.714</v>
      </c>
      <c r="H109" s="23">
        <f>A109+C109+D109+E109+F109+G109</f>
        <v>2880.243394952</v>
      </c>
      <c r="I109" s="23">
        <f>H109-I107</f>
        <v>2759.529394952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20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0.007115489874110564</v>
      </c>
      <c r="I115" s="22">
        <f>($D$125/$E$127)*H125</f>
        <v>20.49434271175479</v>
      </c>
    </row>
    <row r="116" spans="1:9" ht="15" customHeight="1">
      <c r="A116" s="20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0.03284072249589491</v>
      </c>
      <c r="I116" s="22">
        <f>($D$125/$E$127)*H126</f>
        <v>94.58927405425288</v>
      </c>
    </row>
    <row r="117" spans="1:9" ht="15" customHeight="1">
      <c r="A117" s="20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0.05473453749315819</v>
      </c>
      <c r="I117" s="22">
        <f>($D$125/$E$127)*H127</f>
        <v>157.64879009042147</v>
      </c>
    </row>
    <row r="118" spans="1:9" ht="15" customHeight="1">
      <c r="A118" s="20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26">
        <f>I115+I116+I117+I118+I119</f>
        <v>272.7324068564292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20" t="s">
        <v>151</v>
      </c>
      <c r="D124" s="167" t="s">
        <v>152</v>
      </c>
      <c r="E124" s="164"/>
      <c r="F124" s="20" t="s">
        <v>153</v>
      </c>
      <c r="G124" s="20" t="s">
        <v>154</v>
      </c>
      <c r="H124" s="195" t="s">
        <v>155</v>
      </c>
      <c r="I124" s="195"/>
    </row>
    <row r="125" spans="1:10" ht="13.5" customHeight="1">
      <c r="A125" s="196">
        <f>I81</f>
        <v>2880.243394952</v>
      </c>
      <c r="B125" s="197"/>
      <c r="C125" s="22">
        <f>I111</f>
        <v>0</v>
      </c>
      <c r="D125" s="198">
        <f>A125+C125</f>
        <v>2880.243394952</v>
      </c>
      <c r="E125" s="199"/>
      <c r="F125" s="20" t="s">
        <v>141</v>
      </c>
      <c r="G125" s="44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142</v>
      </c>
      <c r="G126" s="44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20" t="s">
        <v>27</v>
      </c>
      <c r="G127" s="44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44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4" t="s">
        <v>162</v>
      </c>
      <c r="G129" s="63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0.09469074986316367</v>
      </c>
      <c r="I131" s="46">
        <f>I120</f>
        <v>272.7324068564292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20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0.46819261954161107</v>
      </c>
      <c r="I135" s="65">
        <f>I30</f>
        <v>1476.2</v>
      </c>
    </row>
    <row r="136" spans="1:9" ht="15" customHeight="1">
      <c r="A136" s="20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0.34771259402726357</v>
      </c>
      <c r="I136" s="65">
        <f>I41+I52+I59+I63</f>
        <v>1096.3293949520003</v>
      </c>
    </row>
    <row r="137" spans="1:9" ht="15" customHeight="1">
      <c r="A137" s="2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0.09759478643112539</v>
      </c>
      <c r="I137" s="65">
        <f>I71</f>
        <v>307.714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0.9135000000000001</v>
      </c>
      <c r="I138" s="46">
        <f>I135+I136+I137</f>
        <v>2880.243394952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20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20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272.7324068564292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272.7324068564292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68" t="s">
        <v>174</v>
      </c>
      <c r="H151" s="68" t="s">
        <v>175</v>
      </c>
      <c r="I151" s="68" t="s">
        <v>176</v>
      </c>
    </row>
    <row r="152" spans="1:9" ht="11.25">
      <c r="A152" s="210" t="s">
        <v>193</v>
      </c>
      <c r="B152" s="211"/>
      <c r="C152" s="211"/>
      <c r="D152" s="211"/>
      <c r="E152" s="211"/>
      <c r="F152" s="212"/>
      <c r="G152" s="69">
        <f>I138+I144+I148</f>
        <v>3152.9758018084294</v>
      </c>
      <c r="H152" s="68">
        <v>1</v>
      </c>
      <c r="I152" s="69">
        <f>G152*H152</f>
        <v>3152.9758018084294</v>
      </c>
    </row>
    <row r="153" spans="1:9" ht="11.25">
      <c r="A153" s="210"/>
      <c r="B153" s="211"/>
      <c r="C153" s="211"/>
      <c r="D153" s="211"/>
      <c r="E153" s="211"/>
      <c r="F153" s="212"/>
      <c r="G153" s="68"/>
      <c r="H153" s="6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3152.9758018084294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4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219</v>
      </c>
      <c r="B5" s="157"/>
      <c r="C5" s="157"/>
      <c r="D5" s="157"/>
      <c r="E5" s="157"/>
      <c r="F5" s="157"/>
      <c r="G5" s="162" t="s">
        <v>215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146" t="s">
        <v>21</v>
      </c>
      <c r="H6" s="79" t="s">
        <v>22</v>
      </c>
      <c r="I6" s="8">
        <v>0.2</v>
      </c>
    </row>
    <row r="7" spans="1:9" ht="11.25" customHeight="1">
      <c r="A7" s="158"/>
      <c r="B7" s="159"/>
      <c r="C7" s="159"/>
      <c r="D7" s="159"/>
      <c r="E7" s="159"/>
      <c r="F7" s="159"/>
      <c r="G7" s="146"/>
      <c r="H7" s="79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146"/>
      <c r="H8" s="79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146"/>
      <c r="H9" s="79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81" t="s">
        <v>26</v>
      </c>
      <c r="H10" s="79">
        <v>220</v>
      </c>
      <c r="I10" s="12">
        <f>postos!E5</f>
        <v>1463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79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79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79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79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79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79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79" t="s">
        <v>38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79" t="s">
        <v>39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79" t="s">
        <v>34</v>
      </c>
      <c r="I19" s="14">
        <v>0.2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74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0.7299270072992701</v>
      </c>
      <c r="I24" s="22">
        <f>I10/H10*I5</f>
        <v>1463</v>
      </c>
    </row>
    <row r="25" spans="1:10" ht="15" customHeight="1">
      <c r="A25" s="74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51" t="s">
        <v>191</v>
      </c>
      <c r="C26" s="152"/>
      <c r="D26" s="152"/>
      <c r="E26" s="152"/>
      <c r="F26" s="152"/>
      <c r="G26" s="153"/>
      <c r="H26" s="21">
        <f t="shared" si="0"/>
        <v>0.27007299270072993</v>
      </c>
      <c r="I26" s="22">
        <f>I10*0.37</f>
        <v>541.31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2004.31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74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400.862</v>
      </c>
    </row>
    <row r="34" spans="1:9" ht="15" customHeight="1">
      <c r="A34" s="74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30.064649999999997</v>
      </c>
    </row>
    <row r="35" spans="1:9" ht="15" customHeight="1">
      <c r="A35" s="74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20.0431</v>
      </c>
    </row>
    <row r="36" spans="1:9" ht="15" customHeight="1">
      <c r="A36" s="74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4.00862</v>
      </c>
    </row>
    <row r="37" spans="1:9" ht="15" customHeight="1">
      <c r="A37" s="74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50.10775</v>
      </c>
    </row>
    <row r="38" spans="1:9" ht="15" customHeight="1">
      <c r="A38" s="74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160.3448</v>
      </c>
    </row>
    <row r="39" spans="1:9" ht="15" customHeight="1">
      <c r="A39" s="74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60.12929999999999</v>
      </c>
    </row>
    <row r="40" spans="1:9" ht="15" customHeight="1">
      <c r="A40" s="74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12.02586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737.5860799999999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74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222.678841</v>
      </c>
    </row>
    <row r="45" spans="1:9" ht="15" customHeight="1">
      <c r="A45" s="74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41.02822569999999</v>
      </c>
    </row>
    <row r="46" spans="1:9" ht="15" customHeight="1">
      <c r="A46" s="74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24.29825013</v>
      </c>
    </row>
    <row r="47" spans="1:9" ht="15" customHeight="1">
      <c r="A47" s="74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22.92128916</v>
      </c>
    </row>
    <row r="48" spans="1:9" ht="15" customHeight="1">
      <c r="A48" s="74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0.34874994</v>
      </c>
    </row>
    <row r="49" spans="1:9" ht="15" customHeight="1">
      <c r="A49" s="74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0.88590502</v>
      </c>
    </row>
    <row r="50" spans="1:9" ht="15" customHeight="1">
      <c r="A50" s="74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0.37079734999999997</v>
      </c>
    </row>
    <row r="51" spans="1:9" ht="15" customHeight="1">
      <c r="A51" s="74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181.97130489999998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494.50336319999997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74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47.355832369999995</v>
      </c>
    </row>
    <row r="57" spans="1:9" ht="15" customHeight="1">
      <c r="A57" s="74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3.44140027</v>
      </c>
    </row>
    <row r="58" spans="1:9" ht="15" customHeight="1">
      <c r="A58" s="74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23.67691403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74.47414667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74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181.97723765760003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181.97723765760003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1488.5408275276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80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0.08781076779540091</v>
      </c>
      <c r="I68" s="22">
        <f>I79</f>
        <v>176</v>
      </c>
    </row>
    <row r="69" spans="1:9" ht="15" customHeight="1">
      <c r="A69" s="80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0.06042478458921025</v>
      </c>
      <c r="I69" s="22">
        <f>I75</f>
        <v>121.11</v>
      </c>
    </row>
    <row r="70" spans="1:9" ht="15" customHeight="1">
      <c r="A70" s="74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0.14823555238461117</v>
      </c>
      <c r="I71" s="75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1463</v>
      </c>
      <c r="G75" s="38">
        <f>I15</f>
        <v>0.03</v>
      </c>
      <c r="H75" s="78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74" t="s">
        <v>106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74">
        <f>I18</f>
        <v>1</v>
      </c>
      <c r="E79" s="78">
        <f>A79*C79*D79</f>
        <v>220</v>
      </c>
      <c r="F79" s="78">
        <f>E79</f>
        <v>220</v>
      </c>
      <c r="G79" s="73">
        <v>0.2</v>
      </c>
      <c r="H79" s="78">
        <f>F79*G79</f>
        <v>44</v>
      </c>
      <c r="I79" s="22">
        <f>E79-H79</f>
        <v>176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1.8909055123846112</v>
      </c>
      <c r="I81" s="46">
        <f>I30+I65+I71</f>
        <v>3789.9608275276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74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51" t="s">
        <v>114</v>
      </c>
      <c r="C88" s="152"/>
      <c r="D88" s="152"/>
      <c r="E88" s="152"/>
      <c r="F88" s="152"/>
      <c r="G88" s="153"/>
      <c r="H88" s="21">
        <f>I88/$I$96</f>
        <v>0</v>
      </c>
      <c r="I88" s="22">
        <v>0</v>
      </c>
    </row>
    <row r="89" spans="1:9" ht="15" customHeight="1">
      <c r="A89" s="74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733.7701655055201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2004.31</v>
      </c>
      <c r="B96" s="188"/>
      <c r="C96" s="77">
        <f>I41</f>
        <v>737.5860799999999</v>
      </c>
      <c r="D96" s="77">
        <f>I52</f>
        <v>494.50336319999997</v>
      </c>
      <c r="E96" s="77">
        <f>I59</f>
        <v>74.47414667</v>
      </c>
      <c r="F96" s="77">
        <f>I63</f>
        <v>181.97723765760003</v>
      </c>
      <c r="G96" s="77">
        <f>I71</f>
        <v>297.11</v>
      </c>
      <c r="H96" s="77">
        <f>A96+C96+D96+E96+F96+G96</f>
        <v>3789.9608275276005</v>
      </c>
      <c r="I96" s="77">
        <f>H96-I94</f>
        <v>3668.8508275276004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74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74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74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660.3931489549681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2004.31</v>
      </c>
      <c r="B109" s="188"/>
      <c r="C109" s="77">
        <f>I41</f>
        <v>737.5860799999999</v>
      </c>
      <c r="D109" s="77">
        <f>I52</f>
        <v>494.50336319999997</v>
      </c>
      <c r="E109" s="77">
        <f>I59</f>
        <v>74.47414667</v>
      </c>
      <c r="F109" s="77">
        <f>I63</f>
        <v>181.97723765760003</v>
      </c>
      <c r="G109" s="77">
        <f>I71</f>
        <v>297.11</v>
      </c>
      <c r="H109" s="77">
        <f>A109+C109+D109+E109+F109+G109</f>
        <v>3789.9608275276005</v>
      </c>
      <c r="I109" s="77">
        <f>H109-I107</f>
        <v>3668.8508275276004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74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0.007630401331426767</v>
      </c>
      <c r="I115" s="22">
        <f>($D$125/$E$127)*H125</f>
        <v>28.91892214442189</v>
      </c>
    </row>
    <row r="116" spans="1:9" ht="15" customHeight="1">
      <c r="A116" s="74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0.03521723691427739</v>
      </c>
      <c r="I116" s="22">
        <f>($D$125/$E$127)*H126</f>
        <v>133.47194835887026</v>
      </c>
    </row>
    <row r="117" spans="1:9" ht="15" customHeight="1">
      <c r="A117" s="74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0.058695394857128984</v>
      </c>
      <c r="I117" s="22">
        <f>($D$125/$E$127)*H127</f>
        <v>222.4532472647838</v>
      </c>
    </row>
    <row r="118" spans="1:9" ht="15" customHeight="1">
      <c r="A118" s="74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0.10154303310283314</v>
      </c>
      <c r="I120" s="75">
        <f>I115+I116+I117+I118+I119</f>
        <v>384.844117768076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74" t="s">
        <v>151</v>
      </c>
      <c r="D124" s="167" t="s">
        <v>152</v>
      </c>
      <c r="E124" s="164"/>
      <c r="F124" s="74" t="s">
        <v>153</v>
      </c>
      <c r="G124" s="74" t="s">
        <v>154</v>
      </c>
      <c r="H124" s="195" t="s">
        <v>155</v>
      </c>
      <c r="I124" s="195"/>
    </row>
    <row r="125" spans="1:10" ht="13.5" customHeight="1">
      <c r="A125" s="196">
        <f>I81</f>
        <v>3789.9608275276</v>
      </c>
      <c r="B125" s="197"/>
      <c r="C125" s="22">
        <f>I111</f>
        <v>274.26</v>
      </c>
      <c r="D125" s="198">
        <f>A125+C125</f>
        <v>4064.2208275276</v>
      </c>
      <c r="E125" s="199"/>
      <c r="F125" s="74" t="s">
        <v>141</v>
      </c>
      <c r="G125" s="73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0.10154303310283314</v>
      </c>
      <c r="I131" s="46">
        <f>I120</f>
        <v>384.844117768076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74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0.4505014030238656</v>
      </c>
      <c r="I135" s="65">
        <f>I30</f>
        <v>2004.31</v>
      </c>
    </row>
    <row r="136" spans="1:9" ht="15" customHeight="1">
      <c r="A136" s="74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0.33457385896367814</v>
      </c>
      <c r="I136" s="65">
        <f>I41+I52+I59+I63</f>
        <v>1488.5408275276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0.06678032432728506</v>
      </c>
      <c r="I137" s="65">
        <f>I71</f>
        <v>297.11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0.8518555863148288</v>
      </c>
      <c r="I138" s="46">
        <f>I135+I136+I137</f>
        <v>3789.9608275276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74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0.06164441368517115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0.06164441368517115</v>
      </c>
      <c r="I144" s="46">
        <f>I141+I142+I143</f>
        <v>274.26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74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384.844117768076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384.844117768076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tr">
        <f>G5</f>
        <v>SUPERVISOR</v>
      </c>
      <c r="B152" s="211"/>
      <c r="C152" s="211"/>
      <c r="D152" s="211"/>
      <c r="E152" s="211"/>
      <c r="F152" s="212"/>
      <c r="G152" s="69">
        <f>I138+I144+I148</f>
        <v>4449.064945295676</v>
      </c>
      <c r="H152" s="71">
        <v>1</v>
      </c>
      <c r="I152" s="69">
        <f>G152*H152</f>
        <v>4449.064945295676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4449.064945295676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4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220</v>
      </c>
      <c r="B5" s="157"/>
      <c r="C5" s="157"/>
      <c r="D5" s="157"/>
      <c r="E5" s="157"/>
      <c r="F5" s="157"/>
      <c r="G5" s="162" t="s">
        <v>20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219" t="s">
        <v>21</v>
      </c>
      <c r="H6" s="7" t="s">
        <v>22</v>
      </c>
      <c r="I6" s="8">
        <v>0.2</v>
      </c>
    </row>
    <row r="7" spans="1:9" ht="11.25" customHeight="1">
      <c r="A7" s="158"/>
      <c r="B7" s="159"/>
      <c r="C7" s="159"/>
      <c r="D7" s="159"/>
      <c r="E7" s="159"/>
      <c r="F7" s="159"/>
      <c r="G7" s="219"/>
      <c r="H7" s="7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219"/>
      <c r="H8" s="7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219"/>
      <c r="H9" s="7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11" t="s">
        <v>26</v>
      </c>
      <c r="H10" s="7">
        <v>220</v>
      </c>
      <c r="I10" s="12">
        <f>postos!E5</f>
        <v>1463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7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7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7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7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7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7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7" t="s">
        <v>38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7" t="s">
        <v>39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7" t="s">
        <v>34</v>
      </c>
      <c r="I19" s="14">
        <v>0.2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20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1</v>
      </c>
      <c r="I24" s="22">
        <f>I10/H10*I5</f>
        <v>1463</v>
      </c>
    </row>
    <row r="25" spans="1:10" ht="15" customHeight="1">
      <c r="A25" s="20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23">
        <v>0</v>
      </c>
      <c r="J25" s="24"/>
    </row>
    <row r="26" spans="1:9" ht="15" customHeight="1">
      <c r="A26" s="20">
        <v>3</v>
      </c>
      <c r="B26" s="151" t="s">
        <v>48</v>
      </c>
      <c r="C26" s="152"/>
      <c r="D26" s="152"/>
      <c r="E26" s="152"/>
      <c r="F26" s="152"/>
      <c r="G26" s="153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20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26">
        <f>SUM(I24:I29)</f>
        <v>1463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20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292.6</v>
      </c>
    </row>
    <row r="34" spans="1:9" ht="15" customHeight="1">
      <c r="A34" s="20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21.945</v>
      </c>
    </row>
    <row r="35" spans="1:9" ht="15" customHeight="1">
      <c r="A35" s="20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14.63</v>
      </c>
    </row>
    <row r="36" spans="1:9" ht="15" customHeight="1">
      <c r="A36" s="20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2.926</v>
      </c>
    </row>
    <row r="37" spans="1:9" ht="15" customHeight="1">
      <c r="A37" s="20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36.575</v>
      </c>
    </row>
    <row r="38" spans="1:9" ht="15" customHeight="1">
      <c r="A38" s="20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117.04</v>
      </c>
    </row>
    <row r="39" spans="1:9" ht="15" customHeight="1">
      <c r="A39" s="20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43.89</v>
      </c>
    </row>
    <row r="40" spans="1:9" ht="15" customHeight="1">
      <c r="A40" s="20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8.778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26">
        <f>I33+I34+I35+I36+I37+I38+I39+I40</f>
        <v>538.384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20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162.5393</v>
      </c>
    </row>
    <row r="45" spans="1:9" ht="15" customHeight="1">
      <c r="A45" s="20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29.947609999999997</v>
      </c>
    </row>
    <row r="46" spans="1:9" ht="15" customHeight="1">
      <c r="A46" s="20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17.735949</v>
      </c>
    </row>
    <row r="47" spans="1:9" ht="15" customHeight="1">
      <c r="A47" s="20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16.730868</v>
      </c>
    </row>
    <row r="48" spans="1:9" ht="15" customHeight="1">
      <c r="A48" s="20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0.254562</v>
      </c>
    </row>
    <row r="49" spans="1:9" ht="15" customHeight="1">
      <c r="A49" s="20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0.646646</v>
      </c>
    </row>
    <row r="50" spans="1:9" ht="15" customHeight="1">
      <c r="A50" s="20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0.270655</v>
      </c>
    </row>
    <row r="51" spans="1:9" ht="15" customHeight="1">
      <c r="A51" s="20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132.82577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26">
        <f>I44+I45+I46+I47+I48+I49+I50+I51</f>
        <v>360.95136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20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34.566300999999996</v>
      </c>
    </row>
    <row r="57" spans="1:9" ht="15" customHeight="1">
      <c r="A57" s="20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2.511971</v>
      </c>
    </row>
    <row r="58" spans="1:9" ht="15" customHeight="1">
      <c r="A58" s="20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17.282419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26">
        <f>I56+I57+I58</f>
        <v>54.360691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20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132.83010048000003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26">
        <f>I62</f>
        <v>132.83010048000003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1086.52615148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4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0.12030075187969924</v>
      </c>
      <c r="I68" s="22">
        <f>I79</f>
        <v>176</v>
      </c>
    </row>
    <row r="69" spans="1:9" ht="15" customHeight="1">
      <c r="A69" s="4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0.08278195488721804</v>
      </c>
      <c r="I69" s="22">
        <f>I75</f>
        <v>121.11</v>
      </c>
    </row>
    <row r="70" spans="1:9" ht="15" customHeight="1">
      <c r="A70" s="20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0.20308270676691728</v>
      </c>
      <c r="I71" s="26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20" t="s">
        <v>97</v>
      </c>
      <c r="D74" s="20" t="s">
        <v>98</v>
      </c>
      <c r="E74" s="20" t="s">
        <v>99</v>
      </c>
      <c r="F74" s="20" t="s">
        <v>100</v>
      </c>
      <c r="G74" s="20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1463</v>
      </c>
      <c r="G75" s="38">
        <f>I15</f>
        <v>0.03</v>
      </c>
      <c r="H75" s="37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20" t="s">
        <v>106</v>
      </c>
      <c r="D78" s="20" t="s">
        <v>107</v>
      </c>
      <c r="E78" s="20" t="s">
        <v>99</v>
      </c>
      <c r="F78" s="20" t="s">
        <v>100</v>
      </c>
      <c r="G78" s="20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20">
        <f>I18</f>
        <v>1</v>
      </c>
      <c r="E79" s="37">
        <f>A79*C79*D79</f>
        <v>220</v>
      </c>
      <c r="F79" s="37">
        <f>E79</f>
        <v>220</v>
      </c>
      <c r="G79" s="44">
        <v>0.2</v>
      </c>
      <c r="H79" s="37">
        <f>F79*G79</f>
        <v>44</v>
      </c>
      <c r="I79" s="22">
        <f>E79-H79</f>
        <v>176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1.9457526667669174</v>
      </c>
      <c r="I81" s="46">
        <f>I30+I65+I71</f>
        <v>2846.63615148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20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20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20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20">
        <v>4</v>
      </c>
      <c r="B88" s="151" t="s">
        <v>114</v>
      </c>
      <c r="C88" s="152"/>
      <c r="D88" s="152"/>
      <c r="E88" s="152"/>
      <c r="F88" s="152"/>
      <c r="G88" s="153"/>
      <c r="H88" s="21">
        <f>I88/$I$96</f>
        <v>0</v>
      </c>
      <c r="I88" s="22">
        <v>0</v>
      </c>
    </row>
    <row r="89" spans="1:9" ht="15" customHeight="1">
      <c r="A89" s="20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20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545.1052302960001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57" t="s">
        <v>125</v>
      </c>
      <c r="D95" s="57" t="s">
        <v>126</v>
      </c>
      <c r="E95" s="57" t="s">
        <v>127</v>
      </c>
      <c r="F95" s="57" t="s">
        <v>128</v>
      </c>
      <c r="G95" s="57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1463</v>
      </c>
      <c r="B96" s="188"/>
      <c r="C96" s="23">
        <f>I41</f>
        <v>538.384</v>
      </c>
      <c r="D96" s="23">
        <f>I52</f>
        <v>360.95136</v>
      </c>
      <c r="E96" s="23">
        <f>I59</f>
        <v>54.360691</v>
      </c>
      <c r="F96" s="23">
        <f>I63</f>
        <v>132.83010048000003</v>
      </c>
      <c r="G96" s="23">
        <f>I71</f>
        <v>297.11</v>
      </c>
      <c r="H96" s="23">
        <f>A96+C96+D96+E96+F96+G96</f>
        <v>2846.63615148</v>
      </c>
      <c r="I96" s="23">
        <f>H96-I94</f>
        <v>2725.52615148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20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20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20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490.59470726639995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57" t="s">
        <v>125</v>
      </c>
      <c r="D108" s="57" t="s">
        <v>126</v>
      </c>
      <c r="E108" s="57" t="s">
        <v>127</v>
      </c>
      <c r="F108" s="57" t="s">
        <v>128</v>
      </c>
      <c r="G108" s="57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1463</v>
      </c>
      <c r="B109" s="188"/>
      <c r="C109" s="23">
        <f>I41</f>
        <v>538.384</v>
      </c>
      <c r="D109" s="23">
        <f>I52</f>
        <v>360.95136</v>
      </c>
      <c r="E109" s="23">
        <f>I59</f>
        <v>54.360691</v>
      </c>
      <c r="F109" s="23">
        <f>I63</f>
        <v>132.83010048000003</v>
      </c>
      <c r="G109" s="23">
        <f>I71</f>
        <v>297.11</v>
      </c>
      <c r="H109" s="23">
        <f>A109+C109+D109+E109+F109+G109</f>
        <v>2846.63615148</v>
      </c>
      <c r="I109" s="23">
        <f>H109-I107</f>
        <v>2725.52615148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20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0.007801033845671158</v>
      </c>
      <c r="I115" s="22">
        <f>($D$125/$E$127)*H125</f>
        <v>22.20670496400657</v>
      </c>
    </row>
    <row r="116" spans="1:9" ht="15" customHeight="1">
      <c r="A116" s="20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0.03600477159540535</v>
      </c>
      <c r="I116" s="22">
        <f>($D$125/$E$127)*H126</f>
        <v>102.4924844492611</v>
      </c>
    </row>
    <row r="117" spans="1:9" ht="15" customHeight="1">
      <c r="A117" s="20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0.06000795265900892</v>
      </c>
      <c r="I117" s="22">
        <f>($D$125/$E$127)*H127</f>
        <v>170.82080741543518</v>
      </c>
    </row>
    <row r="118" spans="1:9" ht="15" customHeight="1">
      <c r="A118" s="20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0.10381375810008542</v>
      </c>
      <c r="I120" s="26">
        <f>I115+I116+I117+I118+I119</f>
        <v>295.51999682870286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20" t="s">
        <v>151</v>
      </c>
      <c r="D124" s="167" t="s">
        <v>152</v>
      </c>
      <c r="E124" s="164"/>
      <c r="F124" s="20" t="s">
        <v>153</v>
      </c>
      <c r="G124" s="20" t="s">
        <v>154</v>
      </c>
      <c r="H124" s="195" t="s">
        <v>155</v>
      </c>
      <c r="I124" s="195"/>
    </row>
    <row r="125" spans="1:10" ht="13.5" customHeight="1">
      <c r="A125" s="196">
        <f>I81</f>
        <v>2846.63615148</v>
      </c>
      <c r="B125" s="197"/>
      <c r="C125" s="22">
        <f>I111</f>
        <v>274.26</v>
      </c>
      <c r="D125" s="198">
        <f>A125+C125</f>
        <v>3120.8961514800003</v>
      </c>
      <c r="E125" s="199"/>
      <c r="F125" s="20" t="s">
        <v>141</v>
      </c>
      <c r="G125" s="44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142</v>
      </c>
      <c r="G126" s="44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20" t="s">
        <v>27</v>
      </c>
      <c r="G127" s="44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20" t="s">
        <v>159</v>
      </c>
      <c r="G128" s="44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4" t="s">
        <v>162</v>
      </c>
      <c r="G129" s="63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0.10381375810008542</v>
      </c>
      <c r="I131" s="46">
        <f>I120</f>
        <v>295.51999682870286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20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0.4282265205672494</v>
      </c>
      <c r="I135" s="65">
        <f>I30</f>
        <v>1463</v>
      </c>
    </row>
    <row r="136" spans="1:9" ht="15" customHeight="1">
      <c r="A136" s="20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0.3180309729006183</v>
      </c>
      <c r="I136" s="65">
        <f>I41+I52+I59+I63</f>
        <v>1086.52615148</v>
      </c>
    </row>
    <row r="137" spans="1:9" ht="15" customHeight="1">
      <c r="A137" s="20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0.086965400906176</v>
      </c>
      <c r="I137" s="65">
        <f>I71</f>
        <v>297.11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0.8332228943740437</v>
      </c>
      <c r="I138" s="46">
        <f>I135+I136+I137</f>
        <v>2846.63615148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20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0.08027710562595614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0.08027710562595614</v>
      </c>
      <c r="I144" s="46">
        <f>I141+I142+I143</f>
        <v>274.26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20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295.51999682870286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295.51999682870286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68" t="s">
        <v>174</v>
      </c>
      <c r="H151" s="68" t="s">
        <v>175</v>
      </c>
      <c r="I151" s="68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3416.416148308703</v>
      </c>
      <c r="H152" s="68">
        <v>1</v>
      </c>
      <c r="I152" s="69">
        <f>G152*H152</f>
        <v>3416.416148308703</v>
      </c>
    </row>
    <row r="153" spans="1:9" ht="11.25">
      <c r="A153" s="210"/>
      <c r="B153" s="211"/>
      <c r="C153" s="211"/>
      <c r="D153" s="211"/>
      <c r="E153" s="211"/>
      <c r="F153" s="212"/>
      <c r="G153" s="68"/>
      <c r="H153" s="68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3416.416148308703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220</v>
      </c>
      <c r="B5" s="157"/>
      <c r="C5" s="157"/>
      <c r="D5" s="157"/>
      <c r="E5" s="157"/>
      <c r="F5" s="157"/>
      <c r="G5" s="162" t="s">
        <v>20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219" t="s">
        <v>21</v>
      </c>
      <c r="H6" s="127" t="s">
        <v>22</v>
      </c>
      <c r="I6" s="8">
        <v>0.2</v>
      </c>
    </row>
    <row r="7" spans="1:9" ht="11.25" customHeight="1">
      <c r="A7" s="158"/>
      <c r="B7" s="159"/>
      <c r="C7" s="159"/>
      <c r="D7" s="159"/>
      <c r="E7" s="159"/>
      <c r="F7" s="159"/>
      <c r="G7" s="219"/>
      <c r="H7" s="127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219"/>
      <c r="H8" s="127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219"/>
      <c r="H9" s="127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129" t="s">
        <v>26</v>
      </c>
      <c r="H10" s="127">
        <v>220</v>
      </c>
      <c r="I10" s="12">
        <f>postos!E5</f>
        <v>1463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127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127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127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127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127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127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127" t="s">
        <v>38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127" t="s">
        <v>39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127" t="s">
        <v>34</v>
      </c>
      <c r="I19" s="14">
        <v>0.2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122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0.8926174496644296</v>
      </c>
      <c r="I24" s="22">
        <f>I10/H10*I5</f>
        <v>1463</v>
      </c>
    </row>
    <row r="25" spans="1:10" ht="15" customHeight="1">
      <c r="A25" s="122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51" t="s">
        <v>48</v>
      </c>
      <c r="C26" s="152"/>
      <c r="D26" s="152"/>
      <c r="E26" s="152"/>
      <c r="F26" s="152"/>
      <c r="G26" s="153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240</v>
      </c>
      <c r="C27" s="171"/>
      <c r="D27" s="171"/>
      <c r="E27" s="171"/>
      <c r="F27" s="171"/>
      <c r="G27" s="171"/>
      <c r="H27" s="21">
        <f t="shared" si="0"/>
        <v>0.10738255033557047</v>
      </c>
      <c r="I27" s="22">
        <f>880*0.2</f>
        <v>176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23">
        <f>SUM(I24:I29)</f>
        <v>1639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122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327.8</v>
      </c>
    </row>
    <row r="34" spans="1:9" ht="15" customHeight="1">
      <c r="A34" s="122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24.585</v>
      </c>
    </row>
    <row r="35" spans="1:9" ht="15" customHeight="1">
      <c r="A35" s="122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16.39</v>
      </c>
    </row>
    <row r="36" spans="1:9" ht="15" customHeight="1">
      <c r="A36" s="122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3.278</v>
      </c>
    </row>
    <row r="37" spans="1:9" ht="15" customHeight="1">
      <c r="A37" s="122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40.975</v>
      </c>
    </row>
    <row r="38" spans="1:9" ht="15" customHeight="1">
      <c r="A38" s="122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131.12</v>
      </c>
    </row>
    <row r="39" spans="1:9" ht="15" customHeight="1">
      <c r="A39" s="122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49.17</v>
      </c>
    </row>
    <row r="40" spans="1:9" ht="15" customHeight="1">
      <c r="A40" s="122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9.834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23">
        <f>I33+I34+I35+I36+I37+I38+I39+I40</f>
        <v>603.1519999999999</v>
      </c>
      <c r="J41" s="27"/>
    </row>
    <row r="42" spans="1:9" ht="15" customHeight="1">
      <c r="A42" s="178" t="s">
        <v>238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122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182.09290000000001</v>
      </c>
    </row>
    <row r="45" spans="1:9" ht="15" customHeight="1">
      <c r="A45" s="122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33.550329999999995</v>
      </c>
    </row>
    <row r="46" spans="1:9" ht="15" customHeight="1">
      <c r="A46" s="122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19.869597</v>
      </c>
    </row>
    <row r="47" spans="1:9" ht="15" customHeight="1">
      <c r="A47" s="122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18.743604</v>
      </c>
    </row>
    <row r="48" spans="1:9" ht="15" customHeight="1">
      <c r="A48" s="122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0.285186</v>
      </c>
    </row>
    <row r="49" spans="1:9" ht="15" customHeight="1">
      <c r="A49" s="122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0.724438</v>
      </c>
    </row>
    <row r="50" spans="1:9" ht="15" customHeight="1">
      <c r="A50" s="122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0.303215</v>
      </c>
    </row>
    <row r="51" spans="1:9" ht="15" customHeight="1">
      <c r="A51" s="122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148.80481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23">
        <f>I44+I45+I46+I47+I48+I49+I50+I51</f>
        <v>404.37408000000005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122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38.724652999999996</v>
      </c>
    </row>
    <row r="57" spans="1:9" ht="15" customHeight="1">
      <c r="A57" s="122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2.814163</v>
      </c>
    </row>
    <row r="58" spans="1:9" ht="15" customHeight="1">
      <c r="A58" s="122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19.361507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23">
        <f>I56+I57+I58</f>
        <v>60.900323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122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148.80966144000004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23">
        <f>I62</f>
        <v>148.80966144000004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1217.23606444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128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0.10738255033557047</v>
      </c>
      <c r="I68" s="22">
        <f>I79</f>
        <v>176</v>
      </c>
    </row>
    <row r="69" spans="1:9" ht="15" customHeight="1">
      <c r="A69" s="128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0.07389261744966442</v>
      </c>
      <c r="I69" s="22">
        <f>I75</f>
        <v>121.11</v>
      </c>
    </row>
    <row r="70" spans="1:9" ht="15" customHeight="1">
      <c r="A70" s="122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0.1812751677852349</v>
      </c>
      <c r="I71" s="123">
        <f>I68+I69+I70</f>
        <v>297.11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1463</v>
      </c>
      <c r="G75" s="38">
        <f>I15</f>
        <v>0.03</v>
      </c>
      <c r="H75" s="126">
        <f>F75*G75</f>
        <v>43.89</v>
      </c>
      <c r="I75" s="22">
        <f>E75-H75</f>
        <v>121.11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122" t="s">
        <v>106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v>0.2</v>
      </c>
      <c r="H79" s="126">
        <f>F79*G79</f>
        <v>44</v>
      </c>
      <c r="I79" s="22">
        <f>E79-H79</f>
        <v>176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1.923945127785235</v>
      </c>
      <c r="I81" s="46">
        <f>I30+I65+I71</f>
        <v>3153.34606444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122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51" t="s">
        <v>114</v>
      </c>
      <c r="C88" s="152"/>
      <c r="D88" s="152"/>
      <c r="E88" s="152"/>
      <c r="F88" s="152"/>
      <c r="G88" s="153"/>
      <c r="H88" s="21">
        <f>I88/$I$96</f>
        <v>0</v>
      </c>
      <c r="I88" s="22">
        <v>0</v>
      </c>
    </row>
    <row r="89" spans="1:9" ht="15" customHeight="1">
      <c r="A89" s="122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606.4472128880001</v>
      </c>
      <c r="H94" s="55" t="s">
        <v>123</v>
      </c>
      <c r="I94" s="56">
        <f>I69</f>
        <v>121.11</v>
      </c>
    </row>
    <row r="95" spans="1:10" s="60" customFormat="1" ht="16.5" customHeight="1">
      <c r="A95" s="187" t="s">
        <v>124</v>
      </c>
      <c r="B95" s="187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1639</v>
      </c>
      <c r="B96" s="188"/>
      <c r="C96" s="125">
        <f>I41</f>
        <v>603.1519999999999</v>
      </c>
      <c r="D96" s="125">
        <f>I52</f>
        <v>404.37408000000005</v>
      </c>
      <c r="E96" s="125">
        <f>I59</f>
        <v>60.900323</v>
      </c>
      <c r="F96" s="125">
        <f>I63</f>
        <v>148.80966144000004</v>
      </c>
      <c r="G96" s="125">
        <f>I71</f>
        <v>297.11</v>
      </c>
      <c r="H96" s="125">
        <f>A96+C96+D96+E96+F96+G96</f>
        <v>3153.34606444</v>
      </c>
      <c r="I96" s="125">
        <f>H96-I94</f>
        <v>3032.23606444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122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122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122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23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545.8024915992</v>
      </c>
      <c r="H107" s="55" t="s">
        <v>123</v>
      </c>
      <c r="I107" s="56">
        <f>I69</f>
        <v>121.11</v>
      </c>
      <c r="L107" s="1"/>
    </row>
    <row r="108" spans="1:12" s="60" customFormat="1" ht="16.5" customHeight="1">
      <c r="A108" s="187" t="s">
        <v>124</v>
      </c>
      <c r="B108" s="187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1639</v>
      </c>
      <c r="B109" s="188"/>
      <c r="C109" s="125">
        <f>I41</f>
        <v>603.1519999999999</v>
      </c>
      <c r="D109" s="125">
        <f>I52</f>
        <v>404.37408000000005</v>
      </c>
      <c r="E109" s="125">
        <f>I59</f>
        <v>60.900323</v>
      </c>
      <c r="F109" s="125">
        <f>I63</f>
        <v>148.80966144000004</v>
      </c>
      <c r="G109" s="125">
        <f>I71</f>
        <v>297.11</v>
      </c>
      <c r="H109" s="125">
        <f>A109+C109+D109+E109+F109+G109</f>
        <v>3153.34606444</v>
      </c>
      <c r="I109" s="125">
        <f>H109-I107</f>
        <v>3032.23606444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122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0.007734354474758234</v>
      </c>
      <c r="I115" s="22">
        <f>($D$125/$E$127)*H125</f>
        <v>24.389096243962783</v>
      </c>
    </row>
    <row r="116" spans="1:9" ht="15" customHeight="1">
      <c r="A116" s="122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0.03569702065273031</v>
      </c>
      <c r="I116" s="22">
        <f>($D$125/$E$127)*H126</f>
        <v>112.56505958752054</v>
      </c>
    </row>
    <row r="117" spans="1:9" ht="15" customHeight="1">
      <c r="A117" s="122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0.05949503442121719</v>
      </c>
      <c r="I117" s="22">
        <f>($D$125/$E$127)*H127</f>
        <v>187.60843264586757</v>
      </c>
    </row>
    <row r="118" spans="1:9" ht="15" customHeight="1">
      <c r="A118" s="122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0.10292640954870573</v>
      </c>
      <c r="I120" s="123">
        <f>I115+I116+I117+I118+I119</f>
        <v>324.5625884773509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122" t="s">
        <v>151</v>
      </c>
      <c r="D124" s="167" t="s">
        <v>152</v>
      </c>
      <c r="E124" s="164"/>
      <c r="F124" s="122" t="s">
        <v>153</v>
      </c>
      <c r="G124" s="122" t="s">
        <v>154</v>
      </c>
      <c r="H124" s="195" t="s">
        <v>155</v>
      </c>
      <c r="I124" s="195"/>
    </row>
    <row r="125" spans="1:10" ht="13.5" customHeight="1">
      <c r="A125" s="196">
        <f>I81</f>
        <v>3153.34606444</v>
      </c>
      <c r="B125" s="197"/>
      <c r="C125" s="22">
        <f>I111</f>
        <v>274.26</v>
      </c>
      <c r="D125" s="198">
        <f>A125+C125</f>
        <v>3427.6060644400004</v>
      </c>
      <c r="E125" s="199"/>
      <c r="F125" s="122" t="s">
        <v>141</v>
      </c>
      <c r="G125" s="121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122" t="s">
        <v>27</v>
      </c>
      <c r="G127" s="121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28" t="s">
        <v>162</v>
      </c>
      <c r="G129" s="120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0.10292640954870573</v>
      </c>
      <c r="I131" s="46">
        <f>I120</f>
        <v>324.5625884773509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122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0.436814053847409</v>
      </c>
      <c r="I135" s="65">
        <f>I30</f>
        <v>1639</v>
      </c>
    </row>
    <row r="136" spans="1:9" ht="15" customHeight="1">
      <c r="A136" s="122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0.32440867589829314</v>
      </c>
      <c r="I136" s="65">
        <f>I41+I52+I59+I63</f>
        <v>1217.23606444</v>
      </c>
    </row>
    <row r="137" spans="1:9" ht="15" customHeight="1">
      <c r="A137" s="122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0.07918354090213771</v>
      </c>
      <c r="I137" s="65">
        <f>I71</f>
        <v>297.11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0.8404062706478399</v>
      </c>
      <c r="I138" s="46">
        <f>I135+I136+I137</f>
        <v>3153.34606444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122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0.07309372935216009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0.07309372935216009</v>
      </c>
      <c r="I144" s="46">
        <f>I141+I142+I143</f>
        <v>274.26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122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324.5625884773509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324.5625884773509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9" t="s">
        <v>174</v>
      </c>
      <c r="H151" s="119" t="s">
        <v>175</v>
      </c>
      <c r="I151" s="119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3752.168652917351</v>
      </c>
      <c r="H152" s="119">
        <v>5</v>
      </c>
      <c r="I152" s="69">
        <f>G152*H152</f>
        <v>18760.843264586758</v>
      </c>
    </row>
    <row r="153" spans="1:9" ht="11.25">
      <c r="A153" s="210"/>
      <c r="B153" s="211"/>
      <c r="C153" s="211"/>
      <c r="D153" s="211"/>
      <c r="E153" s="211"/>
      <c r="F153" s="212"/>
      <c r="G153" s="119"/>
      <c r="H153" s="119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18760.843264586758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49:G49"/>
    <mergeCell ref="B50:G50"/>
    <mergeCell ref="B23:G23"/>
    <mergeCell ref="B32:G32"/>
    <mergeCell ref="B33:G33"/>
    <mergeCell ref="B34:G34"/>
    <mergeCell ref="B35:G35"/>
    <mergeCell ref="B36:G36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221</v>
      </c>
      <c r="B5" s="157"/>
      <c r="C5" s="157"/>
      <c r="D5" s="157"/>
      <c r="E5" s="157"/>
      <c r="F5" s="157"/>
      <c r="G5" s="162" t="s">
        <v>20</v>
      </c>
      <c r="H5" s="163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219" t="s">
        <v>21</v>
      </c>
      <c r="H6" s="79" t="s">
        <v>22</v>
      </c>
      <c r="I6" s="8">
        <v>0.2</v>
      </c>
    </row>
    <row r="7" spans="1:9" ht="11.25" customHeight="1">
      <c r="A7" s="158"/>
      <c r="B7" s="159"/>
      <c r="C7" s="159"/>
      <c r="D7" s="159"/>
      <c r="E7" s="159"/>
      <c r="F7" s="159"/>
      <c r="G7" s="219"/>
      <c r="H7" s="79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219"/>
      <c r="H8" s="79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219"/>
      <c r="H9" s="79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81" t="s">
        <v>26</v>
      </c>
      <c r="H10" s="79">
        <v>220</v>
      </c>
      <c r="I10" s="12">
        <f>postos!E8</f>
        <v>1117.6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79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79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79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79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79" t="s">
        <v>34</v>
      </c>
      <c r="I15" s="8">
        <v>0.03</v>
      </c>
    </row>
    <row r="16" spans="1:9" ht="11.25" customHeight="1">
      <c r="A16" s="167" t="s">
        <v>35</v>
      </c>
      <c r="B16" s="167"/>
      <c r="C16" s="167"/>
      <c r="D16" s="167"/>
      <c r="E16" s="167"/>
      <c r="F16" s="164"/>
      <c r="G16" s="166" t="s">
        <v>36</v>
      </c>
      <c r="H16" s="79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79" t="s">
        <v>38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79" t="s">
        <v>39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79" t="s">
        <v>34</v>
      </c>
      <c r="I19" s="14">
        <v>0.2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74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1</v>
      </c>
      <c r="I24" s="22">
        <f>I10/H10*I5</f>
        <v>1117.6</v>
      </c>
    </row>
    <row r="25" spans="1:10" ht="15" customHeight="1">
      <c r="A25" s="74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51" t="s">
        <v>48</v>
      </c>
      <c r="C26" s="152"/>
      <c r="D26" s="152"/>
      <c r="E26" s="152"/>
      <c r="F26" s="152"/>
      <c r="G26" s="153"/>
      <c r="H26" s="21">
        <f t="shared" si="0"/>
        <v>0</v>
      </c>
      <c r="I26" s="22">
        <v>0</v>
      </c>
    </row>
    <row r="27" spans="1:9" ht="15" customHeight="1">
      <c r="A27" s="169">
        <v>4</v>
      </c>
      <c r="B27" s="171" t="s">
        <v>190</v>
      </c>
      <c r="C27" s="171"/>
      <c r="D27" s="171"/>
      <c r="E27" s="171"/>
      <c r="F27" s="171"/>
      <c r="G27" s="171"/>
      <c r="H27" s="21">
        <f t="shared" si="0"/>
        <v>0</v>
      </c>
      <c r="I27" s="22">
        <f>I6*I7*I10</f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1117.6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74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223.51999999999998</v>
      </c>
    </row>
    <row r="34" spans="1:9" ht="15" customHeight="1">
      <c r="A34" s="74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16.764</v>
      </c>
    </row>
    <row r="35" spans="1:9" ht="15" customHeight="1">
      <c r="A35" s="74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11.176</v>
      </c>
    </row>
    <row r="36" spans="1:9" ht="15" customHeight="1">
      <c r="A36" s="74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2.2352</v>
      </c>
    </row>
    <row r="37" spans="1:9" ht="15" customHeight="1">
      <c r="A37" s="74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27.939999999999998</v>
      </c>
    </row>
    <row r="38" spans="1:9" ht="15" customHeight="1">
      <c r="A38" s="74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89.408</v>
      </c>
    </row>
    <row r="39" spans="1:9" ht="15" customHeight="1">
      <c r="A39" s="74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33.528</v>
      </c>
    </row>
    <row r="40" spans="1:9" ht="15" customHeight="1">
      <c r="A40" s="74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6.7056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411.2768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74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124.16535999999999</v>
      </c>
    </row>
    <row r="45" spans="1:9" ht="15" customHeight="1">
      <c r="A45" s="74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22.877271999999998</v>
      </c>
    </row>
    <row r="46" spans="1:9" ht="15" customHeight="1">
      <c r="A46" s="74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13.5486648</v>
      </c>
    </row>
    <row r="47" spans="1:9" ht="15" customHeight="1">
      <c r="A47" s="74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12.7808736</v>
      </c>
    </row>
    <row r="48" spans="1:9" ht="15" customHeight="1">
      <c r="A48" s="74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0.19446239999999998</v>
      </c>
    </row>
    <row r="49" spans="1:9" ht="15" customHeight="1">
      <c r="A49" s="74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0.49397919999999995</v>
      </c>
    </row>
    <row r="50" spans="1:9" ht="15" customHeight="1">
      <c r="A50" s="74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0.20675599999999997</v>
      </c>
    </row>
    <row r="51" spans="1:9" ht="15" customHeight="1">
      <c r="A51" s="74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101.46690399999999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275.73427200000003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74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26.405535199999996</v>
      </c>
    </row>
    <row r="57" spans="1:9" ht="15" customHeight="1">
      <c r="A57" s="74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1.9189192</v>
      </c>
    </row>
    <row r="58" spans="1:9" ht="15" customHeight="1">
      <c r="A58" s="74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13.2022088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41.526663199999994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74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101.47021209600001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101.47021209600001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830.0079472960001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80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0.15748031496062995</v>
      </c>
      <c r="I68" s="22">
        <f>I79</f>
        <v>176</v>
      </c>
    </row>
    <row r="69" spans="1:9" ht="15" customHeight="1">
      <c r="A69" s="80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0.11763779527559057</v>
      </c>
      <c r="I69" s="22">
        <f>I75</f>
        <v>131.472</v>
      </c>
    </row>
    <row r="70" spans="1:9" ht="15" customHeight="1">
      <c r="A70" s="74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0.2751181102362205</v>
      </c>
      <c r="I71" s="75">
        <f>I68+I69+I70</f>
        <v>307.472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1117.6</v>
      </c>
      <c r="G75" s="38">
        <f>I15</f>
        <v>0.03</v>
      </c>
      <c r="H75" s="78">
        <f>F75*G75</f>
        <v>33.528</v>
      </c>
      <c r="I75" s="22">
        <f>E75-H75</f>
        <v>131.472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74" t="s">
        <v>106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74">
        <f>I18</f>
        <v>1</v>
      </c>
      <c r="E79" s="78">
        <f>A79*C79*D79</f>
        <v>220</v>
      </c>
      <c r="F79" s="78">
        <f>E79</f>
        <v>220</v>
      </c>
      <c r="G79" s="73">
        <v>0.2</v>
      </c>
      <c r="H79" s="78">
        <f>F79*G79</f>
        <v>44</v>
      </c>
      <c r="I79" s="22">
        <f>E79-H79</f>
        <v>176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2.0177880702362208</v>
      </c>
      <c r="I81" s="46">
        <f>I30+I65+I71</f>
        <v>2255.079947296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74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51" t="s">
        <v>114</v>
      </c>
      <c r="C88" s="152"/>
      <c r="D88" s="152"/>
      <c r="E88" s="152"/>
      <c r="F88" s="152"/>
      <c r="G88" s="153"/>
      <c r="H88" s="21">
        <f>I88/$I$96</f>
        <v>0</v>
      </c>
      <c r="I88" s="22">
        <v>0</v>
      </c>
    </row>
    <row r="89" spans="1:9" ht="15" customHeight="1">
      <c r="A89" s="74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424.7215894592</v>
      </c>
      <c r="H94" s="55" t="s">
        <v>123</v>
      </c>
      <c r="I94" s="56">
        <f>I69</f>
        <v>131.472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1117.6</v>
      </c>
      <c r="B96" s="188"/>
      <c r="C96" s="77">
        <f>I41</f>
        <v>411.2768</v>
      </c>
      <c r="D96" s="77">
        <f>I52</f>
        <v>275.73427200000003</v>
      </c>
      <c r="E96" s="77">
        <f>I59</f>
        <v>41.526663199999994</v>
      </c>
      <c r="F96" s="77">
        <f>I63</f>
        <v>101.47021209600001</v>
      </c>
      <c r="G96" s="77">
        <f>I71</f>
        <v>307.472</v>
      </c>
      <c r="H96" s="77">
        <f>A96+C96+D96+E96+F96+G96</f>
        <v>2255.0799472960002</v>
      </c>
      <c r="I96" s="77">
        <f>H96-I94</f>
        <v>2123.607947296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74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74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74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382.24943051328</v>
      </c>
      <c r="H107" s="55" t="s">
        <v>123</v>
      </c>
      <c r="I107" s="56">
        <f>I69</f>
        <v>131.472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1117.6</v>
      </c>
      <c r="B109" s="188"/>
      <c r="C109" s="77">
        <f>I41</f>
        <v>411.2768</v>
      </c>
      <c r="D109" s="77">
        <f>I52</f>
        <v>275.73427200000003</v>
      </c>
      <c r="E109" s="77">
        <f>I59</f>
        <v>41.526663199999994</v>
      </c>
      <c r="F109" s="77">
        <f>I63</f>
        <v>101.47021209600001</v>
      </c>
      <c r="G109" s="77">
        <f>I71</f>
        <v>307.472</v>
      </c>
      <c r="H109" s="77">
        <f>A109+C109+D109+E109+F109+G109</f>
        <v>2255.0799472960002</v>
      </c>
      <c r="I109" s="77">
        <f>H109-I107</f>
        <v>2123.607947296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74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0.00798086684454283</v>
      </c>
      <c r="I115" s="22">
        <f>($D$125/$E$127)*H125</f>
        <v>17.997492783168035</v>
      </c>
    </row>
    <row r="116" spans="1:9" ht="15" customHeight="1">
      <c r="A116" s="74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0.03683477005173613</v>
      </c>
      <c r="I116" s="22">
        <f>($D$125/$E$127)*H126</f>
        <v>83.06535130692939</v>
      </c>
    </row>
    <row r="117" spans="1:9" ht="15" customHeight="1">
      <c r="A117" s="74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0.061391283419560225</v>
      </c>
      <c r="I117" s="22">
        <f>($D$125/$E$127)*H127</f>
        <v>138.44225217821565</v>
      </c>
    </row>
    <row r="118" spans="1:9" ht="15" customHeight="1">
      <c r="A118" s="74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0.10620692031583918</v>
      </c>
      <c r="I120" s="75">
        <f>I115+I116+I117+I118+I119</f>
        <v>239.50509626831308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74" t="s">
        <v>151</v>
      </c>
      <c r="D124" s="167" t="s">
        <v>152</v>
      </c>
      <c r="E124" s="164"/>
      <c r="F124" s="74" t="s">
        <v>153</v>
      </c>
      <c r="G124" s="74" t="s">
        <v>154</v>
      </c>
      <c r="H124" s="195" t="s">
        <v>155</v>
      </c>
      <c r="I124" s="195"/>
    </row>
    <row r="125" spans="1:10" ht="13.5" customHeight="1">
      <c r="A125" s="196">
        <f>I81</f>
        <v>2255.079947296</v>
      </c>
      <c r="B125" s="197"/>
      <c r="C125" s="22">
        <f>I111</f>
        <v>274.26</v>
      </c>
      <c r="D125" s="198">
        <f>A125+C125</f>
        <v>2529.339947296</v>
      </c>
      <c r="E125" s="199"/>
      <c r="F125" s="74" t="s">
        <v>141</v>
      </c>
      <c r="G125" s="73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0.10620692031583918</v>
      </c>
      <c r="I131" s="46">
        <f>I120</f>
        <v>239.50509626831308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74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0.40363399988658155</v>
      </c>
      <c r="I135" s="65">
        <f>I30</f>
        <v>1117.6</v>
      </c>
    </row>
    <row r="136" spans="1:9" ht="15" customHeight="1">
      <c r="A136" s="74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0.2997668465504076</v>
      </c>
      <c r="I136" s="65">
        <f>I41+I52+I59+I63</f>
        <v>830.0079472960001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0.11104702327588316</v>
      </c>
      <c r="I137" s="65">
        <f>I71</f>
        <v>307.472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0.8144478697128723</v>
      </c>
      <c r="I138" s="46">
        <f>I135+I136+I137</f>
        <v>2255.079947296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74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0.09905213028712766</v>
      </c>
      <c r="I143" s="22">
        <f>I105</f>
        <v>274.26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0.09905213028712766</v>
      </c>
      <c r="I144" s="46">
        <f>I141+I142+I143</f>
        <v>274.26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74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</v>
      </c>
      <c r="I147" s="22">
        <f>I120</f>
        <v>239.50509626831308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</v>
      </c>
      <c r="I148" s="46">
        <f>I120</f>
        <v>239.50509626831308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tr">
        <f>G5</f>
        <v>OFICIAIS - CBO </v>
      </c>
      <c r="B152" s="211"/>
      <c r="C152" s="211"/>
      <c r="D152" s="211"/>
      <c r="E152" s="211"/>
      <c r="F152" s="212"/>
      <c r="G152" s="69">
        <f>I138+I144+I148</f>
        <v>2768.845043564313</v>
      </c>
      <c r="H152" s="71">
        <v>5</v>
      </c>
      <c r="I152" s="69">
        <f>G152*H152</f>
        <v>13844.225217821566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13844.225217821566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128" t="s">
        <v>18</v>
      </c>
      <c r="F3" s="128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222</v>
      </c>
      <c r="B5" s="157"/>
      <c r="C5" s="157"/>
      <c r="D5" s="157"/>
      <c r="E5" s="157"/>
      <c r="F5" s="157"/>
      <c r="G5" s="220" t="s">
        <v>203</v>
      </c>
      <c r="H5" s="221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146"/>
      <c r="H6" s="127" t="s">
        <v>22</v>
      </c>
      <c r="I6" s="8">
        <v>0.3</v>
      </c>
    </row>
    <row r="7" spans="1:9" ht="11.25" customHeight="1">
      <c r="A7" s="158"/>
      <c r="B7" s="159"/>
      <c r="C7" s="159"/>
      <c r="D7" s="159"/>
      <c r="E7" s="159"/>
      <c r="F7" s="159"/>
      <c r="G7" s="146"/>
      <c r="H7" s="127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146"/>
      <c r="H8" s="127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146"/>
      <c r="H9" s="127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129" t="s">
        <v>194</v>
      </c>
      <c r="H10" s="127">
        <v>220</v>
      </c>
      <c r="I10" s="12">
        <v>2006.4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127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127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127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127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127" t="s">
        <v>34</v>
      </c>
      <c r="I15" s="8">
        <v>0.03</v>
      </c>
    </row>
    <row r="16" spans="1:9" ht="11.25" customHeight="1">
      <c r="A16" s="167" t="s">
        <v>195</v>
      </c>
      <c r="B16" s="167"/>
      <c r="C16" s="167"/>
      <c r="D16" s="167"/>
      <c r="E16" s="167"/>
      <c r="F16" s="164"/>
      <c r="G16" s="166" t="s">
        <v>36</v>
      </c>
      <c r="H16" s="127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127" t="s">
        <v>178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127" t="s">
        <v>179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127" t="s">
        <v>34</v>
      </c>
      <c r="I19" s="14">
        <v>0.15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122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1</v>
      </c>
      <c r="I24" s="22">
        <f>I10/H10*I5</f>
        <v>2006.4000000000003</v>
      </c>
    </row>
    <row r="25" spans="1:10" ht="15" customHeight="1">
      <c r="A25" s="122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125">
        <v>0</v>
      </c>
      <c r="J25" s="24"/>
    </row>
    <row r="26" spans="1:9" ht="15" customHeight="1">
      <c r="A26" s="122">
        <v>3</v>
      </c>
      <c r="B26" s="151" t="s">
        <v>192</v>
      </c>
      <c r="C26" s="152"/>
      <c r="D26" s="152"/>
      <c r="E26" s="152"/>
      <c r="F26" s="152"/>
      <c r="G26" s="153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241</v>
      </c>
      <c r="C27" s="171"/>
      <c r="D27" s="171"/>
      <c r="E27" s="171"/>
      <c r="F27" s="171"/>
      <c r="G27" s="171"/>
      <c r="H27" s="21">
        <f t="shared" si="0"/>
        <v>0</v>
      </c>
      <c r="I27" s="22">
        <v>0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122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123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122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401.2800000000001</v>
      </c>
    </row>
    <row r="34" spans="1:9" ht="15" customHeight="1">
      <c r="A34" s="122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30.096000000000004</v>
      </c>
    </row>
    <row r="35" spans="1:9" ht="15" customHeight="1">
      <c r="A35" s="122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20.064000000000004</v>
      </c>
    </row>
    <row r="36" spans="1:9" ht="15" customHeight="1">
      <c r="A36" s="122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4.0128</v>
      </c>
    </row>
    <row r="37" spans="1:9" ht="15" customHeight="1">
      <c r="A37" s="122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50.16000000000001</v>
      </c>
    </row>
    <row r="38" spans="1:9" ht="15" customHeight="1">
      <c r="A38" s="122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160.51200000000003</v>
      </c>
    </row>
    <row r="39" spans="1:9" ht="15" customHeight="1">
      <c r="A39" s="122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60.19200000000001</v>
      </c>
    </row>
    <row r="40" spans="1:9" ht="15" customHeight="1">
      <c r="A40" s="122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12.038400000000003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123">
        <f>I33+I34+I35+I36+I37+I38+I39+I40</f>
        <v>738.3552000000002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122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222.91104000000004</v>
      </c>
    </row>
    <row r="45" spans="1:9" ht="15" customHeight="1">
      <c r="A45" s="122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41.071008000000006</v>
      </c>
    </row>
    <row r="46" spans="1:9" ht="15" customHeight="1">
      <c r="A46" s="122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24.323587200000006</v>
      </c>
    </row>
    <row r="47" spans="1:9" ht="15" customHeight="1">
      <c r="A47" s="122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22.945190400000005</v>
      </c>
    </row>
    <row r="48" spans="1:9" ht="15" customHeight="1">
      <c r="A48" s="122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0.3491136000000001</v>
      </c>
    </row>
    <row r="49" spans="1:9" ht="15" customHeight="1">
      <c r="A49" s="122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0.8868288000000002</v>
      </c>
    </row>
    <row r="50" spans="1:9" ht="15" customHeight="1">
      <c r="A50" s="122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0.37118400000000007</v>
      </c>
    </row>
    <row r="51" spans="1:9" ht="15" customHeight="1">
      <c r="A51" s="122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182.16105600000003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123">
        <f>I44+I45+I46+I47+I48+I49+I50+I51</f>
        <v>495.01900800000016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122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47.40521280000001</v>
      </c>
    </row>
    <row r="57" spans="1:9" ht="15" customHeight="1">
      <c r="A57" s="122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3.4449888000000004</v>
      </c>
    </row>
    <row r="58" spans="1:9" ht="15" customHeight="1">
      <c r="A58" s="122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23.701603200000005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123">
        <f>I56+I57+I58</f>
        <v>74.55180480000001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122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123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128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0.0932017543859649</v>
      </c>
      <c r="I68" s="22">
        <f>I79</f>
        <v>187</v>
      </c>
    </row>
    <row r="69" spans="1:9" ht="15" customHeight="1">
      <c r="A69" s="128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0.052236842105263144</v>
      </c>
      <c r="I69" s="22">
        <f>I75</f>
        <v>104.80799999999999</v>
      </c>
    </row>
    <row r="70" spans="1:9" ht="15" customHeight="1">
      <c r="A70" s="122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0.14543859649122803</v>
      </c>
      <c r="I71" s="123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122" t="s">
        <v>97</v>
      </c>
      <c r="D74" s="122" t="s">
        <v>98</v>
      </c>
      <c r="E74" s="122" t="s">
        <v>99</v>
      </c>
      <c r="F74" s="122" t="s">
        <v>100</v>
      </c>
      <c r="G74" s="122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122">
        <f>I13</f>
        <v>22</v>
      </c>
      <c r="D75" s="122">
        <f>I14</f>
        <v>2</v>
      </c>
      <c r="E75" s="126">
        <f>A75*C75*D75</f>
        <v>165</v>
      </c>
      <c r="F75" s="126">
        <f>I24</f>
        <v>2006.4000000000003</v>
      </c>
      <c r="G75" s="38">
        <f>I15</f>
        <v>0.03</v>
      </c>
      <c r="H75" s="126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122" t="s">
        <v>180</v>
      </c>
      <c r="D78" s="122" t="s">
        <v>107</v>
      </c>
      <c r="E78" s="122" t="s">
        <v>99</v>
      </c>
      <c r="F78" s="122" t="s">
        <v>100</v>
      </c>
      <c r="G78" s="122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122">
        <f>I18</f>
        <v>1</v>
      </c>
      <c r="E79" s="126">
        <f>A79*C79*D79</f>
        <v>220</v>
      </c>
      <c r="F79" s="126">
        <f>E79</f>
        <v>220</v>
      </c>
      <c r="G79" s="121">
        <f>I19</f>
        <v>0.15</v>
      </c>
      <c r="H79" s="126">
        <f>F79*G79</f>
        <v>33</v>
      </c>
      <c r="I79" s="22">
        <f>E79-H79</f>
        <v>187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1.888108556491228</v>
      </c>
      <c r="I81" s="46">
        <f>I30+I65+I71</f>
        <v>3788.3010077440013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122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122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122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122">
        <v>4</v>
      </c>
      <c r="B88" s="151" t="s">
        <v>114</v>
      </c>
      <c r="C88" s="152"/>
      <c r="D88" s="152"/>
      <c r="E88" s="152"/>
      <c r="F88" s="152"/>
      <c r="G88" s="153"/>
      <c r="H88" s="21">
        <f t="shared" si="3"/>
        <v>0</v>
      </c>
      <c r="I88" s="22">
        <v>0</v>
      </c>
    </row>
    <row r="89" spans="1:9" ht="15" customHeight="1">
      <c r="A89" s="122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122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736.6986015488002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7" t="s">
        <v>124</v>
      </c>
      <c r="B95" s="187"/>
      <c r="C95" s="124" t="s">
        <v>125</v>
      </c>
      <c r="D95" s="124" t="s">
        <v>126</v>
      </c>
      <c r="E95" s="124" t="s">
        <v>127</v>
      </c>
      <c r="F95" s="124" t="s">
        <v>128</v>
      </c>
      <c r="G95" s="124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2006.4000000000003</v>
      </c>
      <c r="B96" s="188"/>
      <c r="C96" s="125">
        <f>I41</f>
        <v>738.3552000000002</v>
      </c>
      <c r="D96" s="125">
        <f>I52</f>
        <v>495.01900800000016</v>
      </c>
      <c r="E96" s="125">
        <f>I59</f>
        <v>74.55180480000001</v>
      </c>
      <c r="F96" s="125">
        <f>I63</f>
        <v>182.16699494400007</v>
      </c>
      <c r="G96" s="125">
        <f>I71</f>
        <v>291.808</v>
      </c>
      <c r="H96" s="125">
        <f>A96+C96+D96+E96+F96+G96</f>
        <v>3788.301007744001</v>
      </c>
      <c r="I96" s="125">
        <f>H96-I94</f>
        <v>3683.493007744001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122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122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123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122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123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663.0287413939201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7" t="s">
        <v>124</v>
      </c>
      <c r="B108" s="187"/>
      <c r="C108" s="124" t="s">
        <v>125</v>
      </c>
      <c r="D108" s="124" t="s">
        <v>126</v>
      </c>
      <c r="E108" s="124" t="s">
        <v>127</v>
      </c>
      <c r="F108" s="124" t="s">
        <v>128</v>
      </c>
      <c r="G108" s="124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2006.4000000000003</v>
      </c>
      <c r="B109" s="188"/>
      <c r="C109" s="125">
        <f>I41</f>
        <v>738.3552000000002</v>
      </c>
      <c r="D109" s="125">
        <f>I52</f>
        <v>495.01900800000016</v>
      </c>
      <c r="E109" s="125">
        <f>I59</f>
        <v>74.55180480000001</v>
      </c>
      <c r="F109" s="125">
        <f>I63</f>
        <v>182.16699494400007</v>
      </c>
      <c r="G109" s="125">
        <f>I71</f>
        <v>291.808</v>
      </c>
      <c r="H109" s="125">
        <f>A109+C109+D109+E109+F109+G109</f>
        <v>3788.301007744001</v>
      </c>
      <c r="I109" s="125">
        <f>H109-I107</f>
        <v>3683.493007744001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122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0.0071154898741105635</v>
      </c>
      <c r="I115" s="22">
        <f>($D$125/$E$127)*H125</f>
        <v>26.955617460685286</v>
      </c>
    </row>
    <row r="116" spans="1:9" ht="15" customHeight="1">
      <c r="A116" s="122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0.03284072249589491</v>
      </c>
      <c r="I116" s="22">
        <f>($D$125/$E$127)*H126</f>
        <v>124.41054212623978</v>
      </c>
    </row>
    <row r="117" spans="1:9" ht="15" customHeight="1">
      <c r="A117" s="122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0.05473453749315819</v>
      </c>
      <c r="I117" s="22">
        <f>($D$125/$E$127)*H127</f>
        <v>207.35090354373298</v>
      </c>
    </row>
    <row r="118" spans="1:9" ht="15" customHeight="1">
      <c r="A118" s="122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122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123">
        <f>I115+I116+I117+I118+I119</f>
        <v>358.71706313065806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122" t="s">
        <v>151</v>
      </c>
      <c r="D124" s="167" t="s">
        <v>152</v>
      </c>
      <c r="E124" s="164"/>
      <c r="F124" s="122" t="s">
        <v>153</v>
      </c>
      <c r="G124" s="122" t="s">
        <v>154</v>
      </c>
      <c r="H124" s="195" t="s">
        <v>155</v>
      </c>
      <c r="I124" s="195"/>
    </row>
    <row r="125" spans="1:10" ht="13.5" customHeight="1">
      <c r="A125" s="196">
        <f>I81</f>
        <v>3788.3010077440013</v>
      </c>
      <c r="B125" s="197"/>
      <c r="C125" s="22">
        <f>I111</f>
        <v>0</v>
      </c>
      <c r="D125" s="198">
        <f>A125+C125</f>
        <v>3788.3010077440013</v>
      </c>
      <c r="E125" s="199"/>
      <c r="F125" s="122" t="s">
        <v>141</v>
      </c>
      <c r="G125" s="121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122">
        <v>1</v>
      </c>
      <c r="D126" s="61">
        <f>G129/1</f>
        <v>0.14250000000000002</v>
      </c>
      <c r="E126" s="62">
        <f>C126-D126</f>
        <v>0.8574999999999999</v>
      </c>
      <c r="F126" s="122" t="s">
        <v>142</v>
      </c>
      <c r="G126" s="121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122" t="s">
        <v>27</v>
      </c>
      <c r="G127" s="121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122" t="s">
        <v>159</v>
      </c>
      <c r="G128" s="121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128" t="s">
        <v>162</v>
      </c>
      <c r="G129" s="120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0.09469074986316367</v>
      </c>
      <c r="I131" s="46">
        <f>I120</f>
        <v>358.71706313065806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122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0.4838175203747846</v>
      </c>
      <c r="I135" s="65">
        <f>I30</f>
        <v>2006.4000000000003</v>
      </c>
    </row>
    <row r="136" spans="1:9" ht="15" customHeight="1">
      <c r="A136" s="122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0.35931673850404056</v>
      </c>
      <c r="I136" s="65">
        <f>I41+I52+I59+I63</f>
        <v>1490.0930077440007</v>
      </c>
    </row>
    <row r="137" spans="1:9" ht="15" customHeight="1">
      <c r="A137" s="122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0.0703657411211748</v>
      </c>
      <c r="I137" s="65">
        <f>I71</f>
        <v>291.808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0.9134999999999999</v>
      </c>
      <c r="I138" s="46">
        <f>I135+I136+I137</f>
        <v>3788.3010077440013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122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122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122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122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358.71706313065806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358.71706313065806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119" t="s">
        <v>174</v>
      </c>
      <c r="H151" s="119" t="s">
        <v>175</v>
      </c>
      <c r="I151" s="119" t="s">
        <v>176</v>
      </c>
    </row>
    <row r="152" spans="1:9" ht="11.25">
      <c r="A152" s="210" t="s">
        <v>196</v>
      </c>
      <c r="B152" s="211"/>
      <c r="C152" s="211"/>
      <c r="D152" s="211"/>
      <c r="E152" s="211"/>
      <c r="F152" s="212"/>
      <c r="G152" s="69">
        <f>I138+I144+I148</f>
        <v>4147.018070874659</v>
      </c>
      <c r="H152" s="119">
        <v>1</v>
      </c>
      <c r="I152" s="69">
        <f>G152*H152</f>
        <v>4147.018070874659</v>
      </c>
    </row>
    <row r="153" spans="1:9" ht="11.25">
      <c r="A153" s="210"/>
      <c r="B153" s="211"/>
      <c r="C153" s="211"/>
      <c r="D153" s="211"/>
      <c r="E153" s="211"/>
      <c r="F153" s="212"/>
      <c r="G153" s="119"/>
      <c r="H153" s="119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4147.018070874659</v>
      </c>
      <c r="J154" s="66"/>
    </row>
  </sheetData>
  <sheetProtection/>
  <mergeCells count="141">
    <mergeCell ref="A148:G148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B129:E129"/>
    <mergeCell ref="H129:I129"/>
    <mergeCell ref="B130:I130"/>
    <mergeCell ref="A131:G131"/>
    <mergeCell ref="A133:I133"/>
    <mergeCell ref="A134:I134"/>
    <mergeCell ref="B135:G135"/>
    <mergeCell ref="B136:G136"/>
    <mergeCell ref="B137:G137"/>
    <mergeCell ref="A138:G138"/>
    <mergeCell ref="A140:I140"/>
    <mergeCell ref="B141:G14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2:G62"/>
    <mergeCell ref="A63:G63"/>
    <mergeCell ref="B39:G39"/>
    <mergeCell ref="B40:G40"/>
    <mergeCell ref="A41:G41"/>
    <mergeCell ref="A42:I42"/>
    <mergeCell ref="B43:G43"/>
    <mergeCell ref="B44:G44"/>
    <mergeCell ref="B45:G45"/>
    <mergeCell ref="A27:A28"/>
    <mergeCell ref="B27:G27"/>
    <mergeCell ref="B28:G28"/>
    <mergeCell ref="B29:G29"/>
    <mergeCell ref="A30:G30"/>
    <mergeCell ref="B61:G61"/>
    <mergeCell ref="B37:G37"/>
    <mergeCell ref="B46:G46"/>
    <mergeCell ref="B47:G47"/>
    <mergeCell ref="B48:G48"/>
    <mergeCell ref="B49:G49"/>
    <mergeCell ref="B50:G50"/>
    <mergeCell ref="B23:G23"/>
    <mergeCell ref="B32:G32"/>
    <mergeCell ref="B33:G33"/>
    <mergeCell ref="B34:G34"/>
    <mergeCell ref="B35:G35"/>
    <mergeCell ref="B36:G36"/>
    <mergeCell ref="G6:G9"/>
    <mergeCell ref="B38:G38"/>
    <mergeCell ref="A10:F10"/>
    <mergeCell ref="A11:F11"/>
    <mergeCell ref="A12:F15"/>
    <mergeCell ref="G12:G15"/>
    <mergeCell ref="A16:F19"/>
    <mergeCell ref="G16:G19"/>
    <mergeCell ref="A20:F20"/>
    <mergeCell ref="A22:I22"/>
    <mergeCell ref="G2:I2"/>
    <mergeCell ref="B24:G24"/>
    <mergeCell ref="B25:G25"/>
    <mergeCell ref="B26:G26"/>
    <mergeCell ref="A1:I1"/>
    <mergeCell ref="A2:B2"/>
    <mergeCell ref="C2:D2"/>
    <mergeCell ref="A3:B3"/>
    <mergeCell ref="A5:F9"/>
    <mergeCell ref="G5:H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4">
      <selection activeCell="I17" sqref="I17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</row>
    <row r="2" spans="1:9" ht="22.5" customHeight="1">
      <c r="A2" s="154" t="s">
        <v>15</v>
      </c>
      <c r="B2" s="154"/>
      <c r="C2" s="155">
        <v>209921400167</v>
      </c>
      <c r="D2" s="155"/>
      <c r="E2" s="2"/>
      <c r="F2" s="2"/>
      <c r="G2" s="147" t="s">
        <v>235</v>
      </c>
      <c r="H2" s="147"/>
      <c r="I2" s="147"/>
    </row>
    <row r="3" spans="1:9" ht="11.25">
      <c r="A3" s="154" t="s">
        <v>16</v>
      </c>
      <c r="B3" s="154"/>
      <c r="C3" s="3" t="s">
        <v>17</v>
      </c>
      <c r="D3" s="2"/>
      <c r="E3" s="80" t="s">
        <v>18</v>
      </c>
      <c r="F3" s="80" t="s">
        <v>19</v>
      </c>
      <c r="G3" s="2"/>
      <c r="H3" s="2"/>
      <c r="I3" s="2"/>
    </row>
    <row r="4" ht="4.5" customHeight="1" thickBot="1"/>
    <row r="5" spans="1:9" ht="24" customHeight="1" thickTop="1">
      <c r="A5" s="156" t="s">
        <v>223</v>
      </c>
      <c r="B5" s="157"/>
      <c r="C5" s="157"/>
      <c r="D5" s="157"/>
      <c r="E5" s="157"/>
      <c r="F5" s="157"/>
      <c r="G5" s="220" t="s">
        <v>203</v>
      </c>
      <c r="H5" s="221"/>
      <c r="I5" s="6">
        <v>220</v>
      </c>
    </row>
    <row r="6" spans="1:9" ht="11.25" customHeight="1">
      <c r="A6" s="158"/>
      <c r="B6" s="159"/>
      <c r="C6" s="159"/>
      <c r="D6" s="159"/>
      <c r="E6" s="159"/>
      <c r="F6" s="159"/>
      <c r="G6" s="146" t="s">
        <v>21</v>
      </c>
      <c r="H6" s="79" t="s">
        <v>22</v>
      </c>
      <c r="I6" s="8">
        <v>0.2</v>
      </c>
    </row>
    <row r="7" spans="1:9" ht="11.25" customHeight="1">
      <c r="A7" s="158"/>
      <c r="B7" s="159"/>
      <c r="C7" s="159"/>
      <c r="D7" s="159"/>
      <c r="E7" s="159"/>
      <c r="F7" s="159"/>
      <c r="G7" s="146"/>
      <c r="H7" s="79" t="s">
        <v>23</v>
      </c>
      <c r="I7" s="9">
        <v>0</v>
      </c>
    </row>
    <row r="8" spans="1:9" ht="11.25" customHeight="1">
      <c r="A8" s="158"/>
      <c r="B8" s="159"/>
      <c r="C8" s="159"/>
      <c r="D8" s="159"/>
      <c r="E8" s="159"/>
      <c r="F8" s="159"/>
      <c r="G8" s="146"/>
      <c r="H8" s="79" t="s">
        <v>24</v>
      </c>
      <c r="I8" s="8">
        <v>0.4</v>
      </c>
    </row>
    <row r="9" spans="1:9" ht="24.75" customHeight="1">
      <c r="A9" s="160"/>
      <c r="B9" s="161"/>
      <c r="C9" s="161"/>
      <c r="D9" s="161"/>
      <c r="E9" s="161"/>
      <c r="F9" s="161"/>
      <c r="G9" s="146"/>
      <c r="H9" s="79" t="s">
        <v>23</v>
      </c>
      <c r="I9" s="10">
        <v>0</v>
      </c>
    </row>
    <row r="10" spans="1:9" ht="15" customHeight="1">
      <c r="A10" s="164" t="s">
        <v>25</v>
      </c>
      <c r="B10" s="165"/>
      <c r="C10" s="165"/>
      <c r="D10" s="165"/>
      <c r="E10" s="165"/>
      <c r="F10" s="165"/>
      <c r="G10" s="81" t="s">
        <v>194</v>
      </c>
      <c r="H10" s="79">
        <v>220</v>
      </c>
      <c r="I10" s="12">
        <v>2006.4</v>
      </c>
    </row>
    <row r="11" spans="1:9" ht="15" customHeight="1">
      <c r="A11" s="164" t="s">
        <v>27</v>
      </c>
      <c r="B11" s="165"/>
      <c r="C11" s="165"/>
      <c r="D11" s="165"/>
      <c r="E11" s="165"/>
      <c r="F11" s="165"/>
      <c r="G11" s="13" t="s">
        <v>28</v>
      </c>
      <c r="H11" s="79" t="s">
        <v>29</v>
      </c>
      <c r="I11" s="14">
        <v>0.05</v>
      </c>
    </row>
    <row r="12" spans="1:9" ht="15" customHeight="1">
      <c r="A12" s="156" t="s">
        <v>30</v>
      </c>
      <c r="B12" s="157"/>
      <c r="C12" s="157"/>
      <c r="D12" s="157"/>
      <c r="E12" s="157"/>
      <c r="F12" s="157"/>
      <c r="G12" s="166" t="s">
        <v>28</v>
      </c>
      <c r="H12" s="79" t="s">
        <v>31</v>
      </c>
      <c r="I12" s="10">
        <v>3.75</v>
      </c>
    </row>
    <row r="13" spans="1:9" ht="11.25">
      <c r="A13" s="158"/>
      <c r="B13" s="159"/>
      <c r="C13" s="159"/>
      <c r="D13" s="159"/>
      <c r="E13" s="159"/>
      <c r="F13" s="159"/>
      <c r="G13" s="166"/>
      <c r="H13" s="79" t="s">
        <v>32</v>
      </c>
      <c r="I13" s="10">
        <v>22</v>
      </c>
    </row>
    <row r="14" spans="1:9" ht="11.25">
      <c r="A14" s="158"/>
      <c r="B14" s="159"/>
      <c r="C14" s="159"/>
      <c r="D14" s="159"/>
      <c r="E14" s="159"/>
      <c r="F14" s="159"/>
      <c r="G14" s="166"/>
      <c r="H14" s="79" t="s">
        <v>33</v>
      </c>
      <c r="I14" s="10">
        <v>2</v>
      </c>
    </row>
    <row r="15" spans="1:9" ht="11.25">
      <c r="A15" s="160"/>
      <c r="B15" s="161"/>
      <c r="C15" s="161"/>
      <c r="D15" s="161"/>
      <c r="E15" s="161"/>
      <c r="F15" s="161"/>
      <c r="G15" s="166"/>
      <c r="H15" s="79" t="s">
        <v>34</v>
      </c>
      <c r="I15" s="8">
        <v>0.03</v>
      </c>
    </row>
    <row r="16" spans="1:9" ht="11.25" customHeight="1">
      <c r="A16" s="167" t="s">
        <v>195</v>
      </c>
      <c r="B16" s="167"/>
      <c r="C16" s="167"/>
      <c r="D16" s="167"/>
      <c r="E16" s="167"/>
      <c r="F16" s="164"/>
      <c r="G16" s="166" t="s">
        <v>36</v>
      </c>
      <c r="H16" s="79" t="s">
        <v>37</v>
      </c>
      <c r="I16" s="15">
        <v>220</v>
      </c>
    </row>
    <row r="17" spans="1:9" ht="11.25" customHeight="1">
      <c r="A17" s="167"/>
      <c r="B17" s="167"/>
      <c r="C17" s="167"/>
      <c r="D17" s="167"/>
      <c r="E17" s="167"/>
      <c r="F17" s="164"/>
      <c r="G17" s="166"/>
      <c r="H17" s="79" t="s">
        <v>178</v>
      </c>
      <c r="I17" s="9">
        <v>1</v>
      </c>
    </row>
    <row r="18" spans="1:9" ht="11.25" customHeight="1">
      <c r="A18" s="167"/>
      <c r="B18" s="167"/>
      <c r="C18" s="167"/>
      <c r="D18" s="167"/>
      <c r="E18" s="167"/>
      <c r="F18" s="164"/>
      <c r="G18" s="166"/>
      <c r="H18" s="79" t="s">
        <v>179</v>
      </c>
      <c r="I18" s="9">
        <v>1</v>
      </c>
    </row>
    <row r="19" spans="1:9" ht="11.25">
      <c r="A19" s="167"/>
      <c r="B19" s="167"/>
      <c r="C19" s="167"/>
      <c r="D19" s="167"/>
      <c r="E19" s="167"/>
      <c r="F19" s="164"/>
      <c r="G19" s="166"/>
      <c r="H19" s="79" t="s">
        <v>34</v>
      </c>
      <c r="I19" s="14">
        <v>0.15</v>
      </c>
    </row>
    <row r="20" spans="1:9" ht="12" thickBot="1">
      <c r="A20" s="167" t="s">
        <v>40</v>
      </c>
      <c r="B20" s="167"/>
      <c r="C20" s="167"/>
      <c r="D20" s="167"/>
      <c r="E20" s="167"/>
      <c r="F20" s="164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68" t="s">
        <v>41</v>
      </c>
      <c r="B22" s="168"/>
      <c r="C22" s="168"/>
      <c r="D22" s="168"/>
      <c r="E22" s="168"/>
      <c r="F22" s="168"/>
      <c r="G22" s="168"/>
      <c r="H22" s="168"/>
      <c r="I22" s="168"/>
    </row>
    <row r="23" spans="1:9" ht="33.75">
      <c r="A23" s="19" t="s">
        <v>42</v>
      </c>
      <c r="B23" s="148" t="s">
        <v>43</v>
      </c>
      <c r="C23" s="149"/>
      <c r="D23" s="149"/>
      <c r="E23" s="149"/>
      <c r="F23" s="149"/>
      <c r="G23" s="150"/>
      <c r="H23" s="19" t="s">
        <v>44</v>
      </c>
      <c r="I23" s="19" t="s">
        <v>45</v>
      </c>
    </row>
    <row r="24" spans="1:9" ht="15" customHeight="1">
      <c r="A24" s="74">
        <v>1</v>
      </c>
      <c r="B24" s="151" t="s">
        <v>46</v>
      </c>
      <c r="C24" s="152"/>
      <c r="D24" s="152"/>
      <c r="E24" s="152"/>
      <c r="F24" s="152"/>
      <c r="G24" s="153"/>
      <c r="H24" s="21">
        <f aca="true" t="shared" si="0" ref="H24:H29">I24/$I$30</f>
        <v>0.9193548387096774</v>
      </c>
      <c r="I24" s="22">
        <f>I10/H10*I5</f>
        <v>2006.4000000000003</v>
      </c>
    </row>
    <row r="25" spans="1:10" ht="15" customHeight="1">
      <c r="A25" s="74">
        <v>2</v>
      </c>
      <c r="B25" s="151" t="s">
        <v>47</v>
      </c>
      <c r="C25" s="152"/>
      <c r="D25" s="152"/>
      <c r="E25" s="152"/>
      <c r="F25" s="152"/>
      <c r="G25" s="153"/>
      <c r="H25" s="21">
        <f t="shared" si="0"/>
        <v>0</v>
      </c>
      <c r="I25" s="77">
        <v>0</v>
      </c>
      <c r="J25" s="24"/>
    </row>
    <row r="26" spans="1:9" ht="15" customHeight="1">
      <c r="A26" s="74">
        <v>3</v>
      </c>
      <c r="B26" s="151" t="s">
        <v>192</v>
      </c>
      <c r="C26" s="152"/>
      <c r="D26" s="152"/>
      <c r="E26" s="152"/>
      <c r="F26" s="152"/>
      <c r="G26" s="153"/>
      <c r="H26" s="21">
        <f t="shared" si="0"/>
        <v>0</v>
      </c>
      <c r="I26" s="22">
        <f>I6*I7*I10</f>
        <v>0</v>
      </c>
    </row>
    <row r="27" spans="1:9" ht="15" customHeight="1">
      <c r="A27" s="169">
        <v>4</v>
      </c>
      <c r="B27" s="171" t="s">
        <v>239</v>
      </c>
      <c r="C27" s="171"/>
      <c r="D27" s="171"/>
      <c r="E27" s="171"/>
      <c r="F27" s="171"/>
      <c r="G27" s="171"/>
      <c r="H27" s="21">
        <f t="shared" si="0"/>
        <v>0.08064516129032256</v>
      </c>
      <c r="I27" s="22">
        <f>880*0.2</f>
        <v>176</v>
      </c>
    </row>
    <row r="28" spans="1:9" ht="15" customHeight="1">
      <c r="A28" s="170"/>
      <c r="B28" s="172" t="s">
        <v>50</v>
      </c>
      <c r="C28" s="173"/>
      <c r="D28" s="173"/>
      <c r="E28" s="173"/>
      <c r="F28" s="173"/>
      <c r="G28" s="174"/>
      <c r="H28" s="21">
        <f t="shared" si="0"/>
        <v>0</v>
      </c>
      <c r="I28" s="22">
        <f>(I8*I9*I10)</f>
        <v>0</v>
      </c>
    </row>
    <row r="29" spans="1:9" ht="15" customHeight="1">
      <c r="A29" s="74">
        <v>5</v>
      </c>
      <c r="B29" s="151" t="s">
        <v>40</v>
      </c>
      <c r="C29" s="152"/>
      <c r="D29" s="152"/>
      <c r="E29" s="152"/>
      <c r="F29" s="152"/>
      <c r="G29" s="153"/>
      <c r="H29" s="21">
        <f t="shared" si="0"/>
        <v>0</v>
      </c>
      <c r="I29" s="22">
        <v>0</v>
      </c>
    </row>
    <row r="30" spans="1:10" s="28" customFormat="1" ht="15" customHeight="1">
      <c r="A30" s="175" t="s">
        <v>51</v>
      </c>
      <c r="B30" s="176"/>
      <c r="C30" s="176"/>
      <c r="D30" s="176"/>
      <c r="E30" s="176"/>
      <c r="F30" s="176"/>
      <c r="G30" s="177"/>
      <c r="H30" s="25">
        <f>SUM(H24:H29)</f>
        <v>1</v>
      </c>
      <c r="I30" s="75">
        <f>SUM(I24:I29)</f>
        <v>2182.4000000000005</v>
      </c>
      <c r="J30" s="27"/>
    </row>
    <row r="31" ht="4.5" customHeight="1"/>
    <row r="32" spans="1:9" ht="33.75" customHeight="1">
      <c r="A32" s="19" t="s">
        <v>52</v>
      </c>
      <c r="B32" s="148" t="s">
        <v>53</v>
      </c>
      <c r="C32" s="149"/>
      <c r="D32" s="149"/>
      <c r="E32" s="149"/>
      <c r="F32" s="149"/>
      <c r="G32" s="150"/>
      <c r="H32" s="19" t="s">
        <v>44</v>
      </c>
      <c r="I32" s="19" t="s">
        <v>45</v>
      </c>
    </row>
    <row r="33" spans="1:9" ht="15" customHeight="1">
      <c r="A33" s="74">
        <v>1</v>
      </c>
      <c r="B33" s="151" t="s">
        <v>54</v>
      </c>
      <c r="C33" s="152"/>
      <c r="D33" s="152"/>
      <c r="E33" s="152"/>
      <c r="F33" s="152"/>
      <c r="G33" s="153"/>
      <c r="H33" s="21">
        <v>0.2</v>
      </c>
      <c r="I33" s="22">
        <f>$I$30*H33</f>
        <v>436.48000000000013</v>
      </c>
    </row>
    <row r="34" spans="1:9" ht="15" customHeight="1">
      <c r="A34" s="74">
        <v>2</v>
      </c>
      <c r="B34" s="151" t="s">
        <v>55</v>
      </c>
      <c r="C34" s="152"/>
      <c r="D34" s="152"/>
      <c r="E34" s="152"/>
      <c r="F34" s="152"/>
      <c r="G34" s="153"/>
      <c r="H34" s="21">
        <v>0.015</v>
      </c>
      <c r="I34" s="22">
        <f aca="true" t="shared" si="1" ref="I34:I40">$I$30*H34</f>
        <v>32.736000000000004</v>
      </c>
    </row>
    <row r="35" spans="1:9" ht="15" customHeight="1">
      <c r="A35" s="74">
        <v>3</v>
      </c>
      <c r="B35" s="151" t="s">
        <v>56</v>
      </c>
      <c r="C35" s="152"/>
      <c r="D35" s="152"/>
      <c r="E35" s="152"/>
      <c r="F35" s="152"/>
      <c r="G35" s="153"/>
      <c r="H35" s="21">
        <v>0.01</v>
      </c>
      <c r="I35" s="22">
        <f t="shared" si="1"/>
        <v>21.824000000000005</v>
      </c>
    </row>
    <row r="36" spans="1:9" ht="15" customHeight="1">
      <c r="A36" s="74">
        <v>4</v>
      </c>
      <c r="B36" s="151" t="s">
        <v>57</v>
      </c>
      <c r="C36" s="152"/>
      <c r="D36" s="152"/>
      <c r="E36" s="152"/>
      <c r="F36" s="152"/>
      <c r="G36" s="153"/>
      <c r="H36" s="21">
        <v>0.002</v>
      </c>
      <c r="I36" s="22">
        <f t="shared" si="1"/>
        <v>4.364800000000002</v>
      </c>
    </row>
    <row r="37" spans="1:9" ht="15" customHeight="1">
      <c r="A37" s="74">
        <v>5</v>
      </c>
      <c r="B37" s="151" t="s">
        <v>58</v>
      </c>
      <c r="C37" s="152"/>
      <c r="D37" s="152"/>
      <c r="E37" s="152"/>
      <c r="F37" s="152"/>
      <c r="G37" s="153"/>
      <c r="H37" s="21">
        <v>0.025</v>
      </c>
      <c r="I37" s="22">
        <f t="shared" si="1"/>
        <v>54.56000000000002</v>
      </c>
    </row>
    <row r="38" spans="1:9" ht="15" customHeight="1">
      <c r="A38" s="74">
        <v>6</v>
      </c>
      <c r="B38" s="151" t="s">
        <v>59</v>
      </c>
      <c r="C38" s="152"/>
      <c r="D38" s="152"/>
      <c r="E38" s="152"/>
      <c r="F38" s="152"/>
      <c r="G38" s="153"/>
      <c r="H38" s="21">
        <v>0.08</v>
      </c>
      <c r="I38" s="22">
        <f t="shared" si="1"/>
        <v>174.59200000000004</v>
      </c>
    </row>
    <row r="39" spans="1:9" ht="15" customHeight="1">
      <c r="A39" s="74">
        <v>7</v>
      </c>
      <c r="B39" s="151" t="s">
        <v>60</v>
      </c>
      <c r="C39" s="152"/>
      <c r="D39" s="152"/>
      <c r="E39" s="152"/>
      <c r="F39" s="152"/>
      <c r="G39" s="153"/>
      <c r="H39" s="21">
        <v>0.03</v>
      </c>
      <c r="I39" s="22">
        <f t="shared" si="1"/>
        <v>65.47200000000001</v>
      </c>
    </row>
    <row r="40" spans="1:9" ht="15" customHeight="1">
      <c r="A40" s="74">
        <v>8</v>
      </c>
      <c r="B40" s="151" t="s">
        <v>61</v>
      </c>
      <c r="C40" s="152"/>
      <c r="D40" s="152"/>
      <c r="E40" s="152"/>
      <c r="F40" s="152"/>
      <c r="G40" s="153"/>
      <c r="H40" s="21">
        <v>0.006</v>
      </c>
      <c r="I40" s="22">
        <f t="shared" si="1"/>
        <v>13.094400000000004</v>
      </c>
    </row>
    <row r="41" spans="1:10" s="28" customFormat="1" ht="15" customHeight="1">
      <c r="A41" s="175" t="s">
        <v>62</v>
      </c>
      <c r="B41" s="176"/>
      <c r="C41" s="176"/>
      <c r="D41" s="176"/>
      <c r="E41" s="176"/>
      <c r="F41" s="176"/>
      <c r="G41" s="177"/>
      <c r="H41" s="25">
        <f>SUM(H33:H40)</f>
        <v>0.3680000000000001</v>
      </c>
      <c r="I41" s="75">
        <f>I33+I34+I35+I36+I37+I38+I39+I40</f>
        <v>803.1232000000002</v>
      </c>
      <c r="J41" s="27"/>
    </row>
    <row r="42" spans="1:9" ht="15" customHeight="1">
      <c r="A42" s="178" t="s">
        <v>236</v>
      </c>
      <c r="B42" s="178"/>
      <c r="C42" s="178"/>
      <c r="D42" s="178"/>
      <c r="E42" s="178"/>
      <c r="F42" s="178"/>
      <c r="G42" s="178"/>
      <c r="H42" s="178"/>
      <c r="I42" s="178"/>
    </row>
    <row r="43" spans="1:9" ht="33.75" customHeight="1">
      <c r="A43" s="19" t="s">
        <v>63</v>
      </c>
      <c r="B43" s="148" t="s">
        <v>64</v>
      </c>
      <c r="C43" s="149"/>
      <c r="D43" s="149"/>
      <c r="E43" s="149"/>
      <c r="F43" s="149"/>
      <c r="G43" s="150"/>
      <c r="H43" s="19" t="s">
        <v>44</v>
      </c>
      <c r="I43" s="19" t="s">
        <v>45</v>
      </c>
    </row>
    <row r="44" spans="1:9" ht="15" customHeight="1">
      <c r="A44" s="74">
        <v>1</v>
      </c>
      <c r="B44" s="151" t="s">
        <v>65</v>
      </c>
      <c r="C44" s="152"/>
      <c r="D44" s="152"/>
      <c r="E44" s="152"/>
      <c r="F44" s="152"/>
      <c r="G44" s="153"/>
      <c r="H44" s="21">
        <v>0.1111</v>
      </c>
      <c r="I44" s="22">
        <f>$I$30*H44</f>
        <v>242.46464000000006</v>
      </c>
    </row>
    <row r="45" spans="1:9" ht="15" customHeight="1">
      <c r="A45" s="74">
        <v>2</v>
      </c>
      <c r="B45" s="151" t="s">
        <v>66</v>
      </c>
      <c r="C45" s="152"/>
      <c r="D45" s="152"/>
      <c r="E45" s="152"/>
      <c r="F45" s="152"/>
      <c r="G45" s="153"/>
      <c r="H45" s="21">
        <v>0.02047</v>
      </c>
      <c r="I45" s="22">
        <f aca="true" t="shared" si="2" ref="I45:I51">$I$30*H45</f>
        <v>44.67372800000001</v>
      </c>
    </row>
    <row r="46" spans="1:9" ht="15" customHeight="1">
      <c r="A46" s="74">
        <v>3</v>
      </c>
      <c r="B46" s="151" t="s">
        <v>67</v>
      </c>
      <c r="C46" s="152"/>
      <c r="D46" s="152"/>
      <c r="E46" s="152"/>
      <c r="F46" s="152"/>
      <c r="G46" s="153"/>
      <c r="H46" s="21">
        <v>0.012123</v>
      </c>
      <c r="I46" s="22">
        <f t="shared" si="2"/>
        <v>26.457235200000007</v>
      </c>
    </row>
    <row r="47" spans="1:9" ht="15" customHeight="1">
      <c r="A47" s="74">
        <v>4</v>
      </c>
      <c r="B47" s="151" t="s">
        <v>68</v>
      </c>
      <c r="C47" s="152"/>
      <c r="D47" s="152"/>
      <c r="E47" s="152"/>
      <c r="F47" s="152"/>
      <c r="G47" s="153"/>
      <c r="H47" s="21">
        <v>0.011436</v>
      </c>
      <c r="I47" s="22">
        <f t="shared" si="2"/>
        <v>24.957926400000005</v>
      </c>
    </row>
    <row r="48" spans="1:9" ht="15" customHeight="1">
      <c r="A48" s="74">
        <v>5</v>
      </c>
      <c r="B48" s="151" t="s">
        <v>69</v>
      </c>
      <c r="C48" s="152"/>
      <c r="D48" s="152"/>
      <c r="E48" s="152"/>
      <c r="F48" s="152"/>
      <c r="G48" s="153"/>
      <c r="H48" s="21">
        <v>0.000174</v>
      </c>
      <c r="I48" s="22">
        <f t="shared" si="2"/>
        <v>0.3797376000000001</v>
      </c>
    </row>
    <row r="49" spans="1:9" ht="15" customHeight="1">
      <c r="A49" s="74">
        <v>6</v>
      </c>
      <c r="B49" s="151" t="s">
        <v>70</v>
      </c>
      <c r="C49" s="152"/>
      <c r="D49" s="152"/>
      <c r="E49" s="152"/>
      <c r="F49" s="152"/>
      <c r="G49" s="153"/>
      <c r="H49" s="21">
        <v>0.000442</v>
      </c>
      <c r="I49" s="22">
        <f t="shared" si="2"/>
        <v>0.9646208000000003</v>
      </c>
    </row>
    <row r="50" spans="1:9" ht="15" customHeight="1">
      <c r="A50" s="74">
        <v>7</v>
      </c>
      <c r="B50" s="151" t="s">
        <v>71</v>
      </c>
      <c r="C50" s="152"/>
      <c r="D50" s="152"/>
      <c r="E50" s="152"/>
      <c r="F50" s="152"/>
      <c r="G50" s="153"/>
      <c r="H50" s="21">
        <v>0.000185</v>
      </c>
      <c r="I50" s="22">
        <f t="shared" si="2"/>
        <v>0.4037440000000001</v>
      </c>
    </row>
    <row r="51" spans="1:9" ht="15" customHeight="1">
      <c r="A51" s="74">
        <v>8</v>
      </c>
      <c r="B51" s="151" t="s">
        <v>72</v>
      </c>
      <c r="C51" s="152"/>
      <c r="D51" s="152"/>
      <c r="E51" s="152"/>
      <c r="F51" s="152"/>
      <c r="G51" s="153"/>
      <c r="H51" s="21">
        <v>0.09079</v>
      </c>
      <c r="I51" s="22">
        <f t="shared" si="2"/>
        <v>198.14009600000003</v>
      </c>
    </row>
    <row r="52" spans="1:10" s="28" customFormat="1" ht="15" customHeight="1">
      <c r="A52" s="175" t="s">
        <v>73</v>
      </c>
      <c r="B52" s="176"/>
      <c r="C52" s="176"/>
      <c r="D52" s="176"/>
      <c r="E52" s="176"/>
      <c r="F52" s="176"/>
      <c r="G52" s="177"/>
      <c r="H52" s="25">
        <f>SUM(H44:H51)</f>
        <v>0.24672</v>
      </c>
      <c r="I52" s="75">
        <f>I44+I45+I46+I47+I48+I49+I50+I51</f>
        <v>538.4417280000001</v>
      </c>
      <c r="J52" s="27"/>
    </row>
    <row r="53" spans="1:9" ht="11.25" customHeight="1">
      <c r="A53" s="29" t="s">
        <v>74</v>
      </c>
      <c r="B53" s="180" t="s">
        <v>75</v>
      </c>
      <c r="C53" s="180"/>
      <c r="D53" s="180"/>
      <c r="E53" s="180"/>
      <c r="F53" s="180"/>
      <c r="G53" s="180"/>
      <c r="H53" s="180"/>
      <c r="I53" s="180"/>
    </row>
    <row r="54" spans="1:9" ht="15" customHeight="1">
      <c r="A54" s="29" t="s">
        <v>76</v>
      </c>
      <c r="B54" s="181" t="s">
        <v>77</v>
      </c>
      <c r="C54" s="181"/>
      <c r="D54" s="181"/>
      <c r="E54" s="181"/>
      <c r="F54" s="181"/>
      <c r="G54" s="181"/>
      <c r="H54" s="181"/>
      <c r="I54" s="181"/>
    </row>
    <row r="55" spans="1:9" ht="33.75" customHeight="1">
      <c r="A55" s="19" t="s">
        <v>78</v>
      </c>
      <c r="B55" s="148" t="s">
        <v>79</v>
      </c>
      <c r="C55" s="149"/>
      <c r="D55" s="149"/>
      <c r="E55" s="149"/>
      <c r="F55" s="149"/>
      <c r="G55" s="150"/>
      <c r="H55" s="19" t="s">
        <v>44</v>
      </c>
      <c r="I55" s="19" t="s">
        <v>45</v>
      </c>
    </row>
    <row r="56" spans="1:9" ht="15" customHeight="1">
      <c r="A56" s="74">
        <v>1</v>
      </c>
      <c r="B56" s="151" t="s">
        <v>80</v>
      </c>
      <c r="C56" s="152"/>
      <c r="D56" s="152"/>
      <c r="E56" s="152"/>
      <c r="F56" s="152"/>
      <c r="G56" s="153"/>
      <c r="H56" s="21">
        <v>0.023627</v>
      </c>
      <c r="I56" s="22">
        <f>$I$30*H56</f>
        <v>51.56356480000001</v>
      </c>
    </row>
    <row r="57" spans="1:9" ht="15" customHeight="1">
      <c r="A57" s="74">
        <v>2</v>
      </c>
      <c r="B57" s="151" t="s">
        <v>81</v>
      </c>
      <c r="C57" s="152"/>
      <c r="D57" s="152"/>
      <c r="E57" s="152"/>
      <c r="F57" s="152"/>
      <c r="G57" s="153"/>
      <c r="H57" s="21">
        <v>0.001717</v>
      </c>
      <c r="I57" s="22">
        <f>$I$30*H57</f>
        <v>3.747180800000001</v>
      </c>
    </row>
    <row r="58" spans="1:9" ht="15" customHeight="1">
      <c r="A58" s="74">
        <v>3</v>
      </c>
      <c r="B58" s="151" t="s">
        <v>82</v>
      </c>
      <c r="C58" s="152"/>
      <c r="D58" s="152"/>
      <c r="E58" s="152"/>
      <c r="F58" s="152"/>
      <c r="G58" s="153"/>
      <c r="H58" s="21">
        <v>0.011813</v>
      </c>
      <c r="I58" s="22">
        <f>$I$30*H58</f>
        <v>25.780691200000007</v>
      </c>
    </row>
    <row r="59" spans="1:10" s="28" customFormat="1" ht="15" customHeight="1">
      <c r="A59" s="175" t="s">
        <v>83</v>
      </c>
      <c r="B59" s="176"/>
      <c r="C59" s="176"/>
      <c r="D59" s="176"/>
      <c r="E59" s="176"/>
      <c r="F59" s="176"/>
      <c r="G59" s="177"/>
      <c r="H59" s="25">
        <f>SUM(H56:H58)</f>
        <v>0.037156999999999996</v>
      </c>
      <c r="I59" s="75">
        <f>I56+I57+I58</f>
        <v>81.09143680000003</v>
      </c>
      <c r="J59" s="27"/>
    </row>
    <row r="60" ht="4.5" customHeight="1"/>
    <row r="61" spans="1:9" ht="33.75">
      <c r="A61" s="19" t="s">
        <v>84</v>
      </c>
      <c r="B61" s="148" t="s">
        <v>85</v>
      </c>
      <c r="C61" s="149"/>
      <c r="D61" s="149"/>
      <c r="E61" s="149"/>
      <c r="F61" s="149"/>
      <c r="G61" s="150"/>
      <c r="H61" s="19" t="s">
        <v>44</v>
      </c>
      <c r="I61" s="19" t="s">
        <v>45</v>
      </c>
    </row>
    <row r="62" spans="1:9" ht="15" customHeight="1">
      <c r="A62" s="74">
        <v>1</v>
      </c>
      <c r="B62" s="151" t="s">
        <v>86</v>
      </c>
      <c r="C62" s="152"/>
      <c r="D62" s="152"/>
      <c r="E62" s="152"/>
      <c r="F62" s="152"/>
      <c r="G62" s="153"/>
      <c r="H62" s="21">
        <f>(H41*H52)</f>
        <v>0.09079296000000002</v>
      </c>
      <c r="I62" s="22">
        <f>$I$30*H62</f>
        <v>198.14655590400008</v>
      </c>
    </row>
    <row r="63" spans="1:11" s="28" customFormat="1" ht="15" customHeight="1">
      <c r="A63" s="175" t="s">
        <v>87</v>
      </c>
      <c r="B63" s="176"/>
      <c r="C63" s="176"/>
      <c r="D63" s="176"/>
      <c r="E63" s="176"/>
      <c r="F63" s="176"/>
      <c r="G63" s="177"/>
      <c r="H63" s="25">
        <f>SUM(H62:H62)</f>
        <v>0.09079296000000002</v>
      </c>
      <c r="I63" s="75">
        <f>I62</f>
        <v>198.14655590400008</v>
      </c>
      <c r="J63" s="27"/>
      <c r="K63" s="30"/>
    </row>
    <row r="64" ht="4.5" customHeight="1">
      <c r="J64" s="31"/>
    </row>
    <row r="65" spans="1:10" s="28" customFormat="1" ht="12">
      <c r="A65" s="184" t="s">
        <v>88</v>
      </c>
      <c r="B65" s="184"/>
      <c r="C65" s="184"/>
      <c r="D65" s="184"/>
      <c r="E65" s="184"/>
      <c r="F65" s="184"/>
      <c r="G65" s="184"/>
      <c r="H65" s="32">
        <f>H41+H52+H59+H63</f>
        <v>0.7426699600000002</v>
      </c>
      <c r="I65" s="33">
        <f>I41+I52+I59+I63</f>
        <v>1620.8029207040004</v>
      </c>
      <c r="J65" s="27"/>
    </row>
    <row r="66" ht="4.5" customHeight="1"/>
    <row r="67" spans="1:9" ht="33.75">
      <c r="A67" s="19" t="s">
        <v>89</v>
      </c>
      <c r="B67" s="148" t="s">
        <v>90</v>
      </c>
      <c r="C67" s="149"/>
      <c r="D67" s="149"/>
      <c r="E67" s="149"/>
      <c r="F67" s="149"/>
      <c r="G67" s="150"/>
      <c r="H67" s="19" t="s">
        <v>44</v>
      </c>
      <c r="I67" s="19" t="s">
        <v>45</v>
      </c>
    </row>
    <row r="68" spans="1:9" ht="15" customHeight="1">
      <c r="A68" s="80">
        <v>1</v>
      </c>
      <c r="B68" s="151" t="s">
        <v>91</v>
      </c>
      <c r="C68" s="152"/>
      <c r="D68" s="152"/>
      <c r="E68" s="152"/>
      <c r="F68" s="152"/>
      <c r="G68" s="153"/>
      <c r="H68" s="21">
        <f>I68/$I$30</f>
        <v>0.08568548387096772</v>
      </c>
      <c r="I68" s="22">
        <f>I79</f>
        <v>187</v>
      </c>
    </row>
    <row r="69" spans="1:9" ht="15" customHeight="1">
      <c r="A69" s="80">
        <v>2</v>
      </c>
      <c r="B69" s="151" t="s">
        <v>92</v>
      </c>
      <c r="C69" s="152"/>
      <c r="D69" s="152"/>
      <c r="E69" s="152"/>
      <c r="F69" s="152"/>
      <c r="G69" s="153"/>
      <c r="H69" s="21">
        <f>I69/$I$30</f>
        <v>0.04802419354838708</v>
      </c>
      <c r="I69" s="22">
        <f>I75</f>
        <v>104.80799999999999</v>
      </c>
    </row>
    <row r="70" spans="1:9" ht="15" customHeight="1">
      <c r="A70" s="74">
        <v>3</v>
      </c>
      <c r="B70" s="151" t="s">
        <v>93</v>
      </c>
      <c r="C70" s="152"/>
      <c r="D70" s="152"/>
      <c r="E70" s="152"/>
      <c r="F70" s="152"/>
      <c r="G70" s="153"/>
      <c r="H70" s="21">
        <f>I70/$I$30</f>
        <v>0</v>
      </c>
      <c r="I70" s="22">
        <v>0</v>
      </c>
    </row>
    <row r="71" spans="1:10" ht="15" customHeight="1">
      <c r="A71" s="175" t="s">
        <v>94</v>
      </c>
      <c r="B71" s="176"/>
      <c r="C71" s="176"/>
      <c r="D71" s="176"/>
      <c r="E71" s="176"/>
      <c r="F71" s="176"/>
      <c r="G71" s="177"/>
      <c r="H71" s="25">
        <f>H68+H69+H70</f>
        <v>0.1337096774193548</v>
      </c>
      <c r="I71" s="75">
        <f>I68+I69+I70</f>
        <v>291.808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82" t="s">
        <v>95</v>
      </c>
      <c r="B73" s="182"/>
      <c r="C73" s="182"/>
      <c r="D73" s="182"/>
      <c r="E73" s="182"/>
      <c r="F73" s="182"/>
      <c r="G73" s="182"/>
      <c r="H73" s="182"/>
      <c r="I73" s="182"/>
    </row>
    <row r="74" spans="1:9" ht="24" customHeight="1">
      <c r="A74" s="167" t="s">
        <v>96</v>
      </c>
      <c r="B74" s="167"/>
      <c r="C74" s="74" t="s">
        <v>97</v>
      </c>
      <c r="D74" s="74" t="s">
        <v>98</v>
      </c>
      <c r="E74" s="74" t="s">
        <v>99</v>
      </c>
      <c r="F74" s="74" t="s">
        <v>100</v>
      </c>
      <c r="G74" s="74" t="s">
        <v>101</v>
      </c>
      <c r="H74" s="21" t="s">
        <v>102</v>
      </c>
      <c r="I74" s="22" t="s">
        <v>103</v>
      </c>
    </row>
    <row r="75" spans="1:9" ht="15" customHeight="1">
      <c r="A75" s="167">
        <f>I12</f>
        <v>3.75</v>
      </c>
      <c r="B75" s="167"/>
      <c r="C75" s="74">
        <f>I13</f>
        <v>22</v>
      </c>
      <c r="D75" s="74">
        <f>I14</f>
        <v>2</v>
      </c>
      <c r="E75" s="78">
        <f>A75*C75*D75</f>
        <v>165</v>
      </c>
      <c r="F75" s="78">
        <f>I24</f>
        <v>2006.4000000000003</v>
      </c>
      <c r="G75" s="38">
        <f>I15</f>
        <v>0.03</v>
      </c>
      <c r="H75" s="78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82" t="s">
        <v>104</v>
      </c>
      <c r="B77" s="182"/>
      <c r="C77" s="182"/>
      <c r="D77" s="182"/>
      <c r="E77" s="182"/>
      <c r="F77" s="182"/>
      <c r="G77" s="182"/>
      <c r="H77" s="182"/>
      <c r="I77" s="182"/>
    </row>
    <row r="78" spans="1:9" ht="23.25" customHeight="1">
      <c r="A78" s="167" t="s">
        <v>105</v>
      </c>
      <c r="B78" s="167"/>
      <c r="C78" s="74" t="s">
        <v>180</v>
      </c>
      <c r="D78" s="74" t="s">
        <v>107</v>
      </c>
      <c r="E78" s="74" t="s">
        <v>99</v>
      </c>
      <c r="F78" s="74" t="s">
        <v>100</v>
      </c>
      <c r="G78" s="74" t="s">
        <v>101</v>
      </c>
      <c r="H78" s="21" t="str">
        <f>H74</f>
        <v>Valor desconto</v>
      </c>
      <c r="I78" s="22" t="s">
        <v>103</v>
      </c>
    </row>
    <row r="79" spans="1:9" ht="15" customHeight="1">
      <c r="A79" s="179">
        <f>I16</f>
        <v>220</v>
      </c>
      <c r="B79" s="179"/>
      <c r="C79" s="43">
        <f>I17</f>
        <v>1</v>
      </c>
      <c r="D79" s="74">
        <f>I18</f>
        <v>1</v>
      </c>
      <c r="E79" s="78">
        <f>A79*C79*D79</f>
        <v>220</v>
      </c>
      <c r="F79" s="78">
        <f>E79</f>
        <v>220</v>
      </c>
      <c r="G79" s="73">
        <f>I19</f>
        <v>0.15</v>
      </c>
      <c r="H79" s="78">
        <f>F79*G79</f>
        <v>33</v>
      </c>
      <c r="I79" s="22">
        <f>E79-H79</f>
        <v>187</v>
      </c>
    </row>
    <row r="80" ht="4.5" customHeight="1"/>
    <row r="81" spans="1:12" ht="12">
      <c r="A81" s="186" t="s">
        <v>108</v>
      </c>
      <c r="B81" s="186"/>
      <c r="C81" s="186"/>
      <c r="D81" s="186"/>
      <c r="E81" s="186"/>
      <c r="F81" s="186"/>
      <c r="G81" s="186"/>
      <c r="H81" s="45">
        <f>H30+H65+H71</f>
        <v>1.876379637419355</v>
      </c>
      <c r="I81" s="46">
        <f>I30+I65+I71</f>
        <v>4095.010920704001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68" t="s">
        <v>109</v>
      </c>
      <c r="B83" s="168"/>
      <c r="C83" s="168"/>
      <c r="D83" s="168"/>
      <c r="E83" s="168"/>
      <c r="F83" s="168"/>
      <c r="G83" s="168"/>
      <c r="H83" s="168"/>
      <c r="I83" s="168"/>
    </row>
    <row r="84" spans="1:9" ht="33.75">
      <c r="A84" s="19" t="s">
        <v>42</v>
      </c>
      <c r="B84" s="148" t="s">
        <v>110</v>
      </c>
      <c r="C84" s="149"/>
      <c r="D84" s="149"/>
      <c r="E84" s="149"/>
      <c r="F84" s="149"/>
      <c r="G84" s="150"/>
      <c r="H84" s="19" t="s">
        <v>44</v>
      </c>
      <c r="I84" s="19" t="s">
        <v>45</v>
      </c>
    </row>
    <row r="85" spans="1:9" ht="15" customHeight="1">
      <c r="A85" s="74">
        <v>1</v>
      </c>
      <c r="B85" s="151" t="s">
        <v>111</v>
      </c>
      <c r="C85" s="152"/>
      <c r="D85" s="152"/>
      <c r="E85" s="152"/>
      <c r="F85" s="152"/>
      <c r="G85" s="153"/>
      <c r="H85" s="21">
        <f aca="true" t="shared" si="3" ref="H85:H90">I85/$I$96</f>
        <v>0</v>
      </c>
      <c r="I85" s="22">
        <v>0</v>
      </c>
    </row>
    <row r="86" spans="1:9" ht="15" customHeight="1">
      <c r="A86" s="74">
        <v>2</v>
      </c>
      <c r="B86" s="151" t="s">
        <v>112</v>
      </c>
      <c r="C86" s="152"/>
      <c r="D86" s="152"/>
      <c r="E86" s="152"/>
      <c r="F86" s="152"/>
      <c r="G86" s="153"/>
      <c r="H86" s="21">
        <f t="shared" si="3"/>
        <v>0</v>
      </c>
      <c r="I86" s="22">
        <v>0</v>
      </c>
    </row>
    <row r="87" spans="1:9" ht="15" customHeight="1">
      <c r="A87" s="74">
        <v>3</v>
      </c>
      <c r="B87" s="151" t="s">
        <v>113</v>
      </c>
      <c r="C87" s="152"/>
      <c r="D87" s="152"/>
      <c r="E87" s="152"/>
      <c r="F87" s="152"/>
      <c r="G87" s="153"/>
      <c r="H87" s="21">
        <f t="shared" si="3"/>
        <v>0</v>
      </c>
      <c r="I87" s="22">
        <v>0</v>
      </c>
    </row>
    <row r="88" spans="1:9" ht="15" customHeight="1">
      <c r="A88" s="74">
        <v>4</v>
      </c>
      <c r="B88" s="151" t="s">
        <v>114</v>
      </c>
      <c r="C88" s="152"/>
      <c r="D88" s="152"/>
      <c r="E88" s="152"/>
      <c r="F88" s="152"/>
      <c r="G88" s="153"/>
      <c r="H88" s="21">
        <f t="shared" si="3"/>
        <v>0</v>
      </c>
      <c r="I88" s="22">
        <v>0</v>
      </c>
    </row>
    <row r="89" spans="1:9" ht="15" customHeight="1">
      <c r="A89" s="74">
        <v>5</v>
      </c>
      <c r="B89" s="151" t="s">
        <v>115</v>
      </c>
      <c r="C89" s="152"/>
      <c r="D89" s="152"/>
      <c r="E89" s="152"/>
      <c r="F89" s="152"/>
      <c r="G89" s="153"/>
      <c r="H89" s="21">
        <f t="shared" si="3"/>
        <v>0</v>
      </c>
      <c r="I89" s="22">
        <v>0</v>
      </c>
    </row>
    <row r="90" spans="1:9" ht="15" customHeight="1">
      <c r="A90" s="74">
        <v>6</v>
      </c>
      <c r="B90" s="151" t="s">
        <v>116</v>
      </c>
      <c r="C90" s="152"/>
      <c r="D90" s="152"/>
      <c r="E90" s="152"/>
      <c r="F90" s="152"/>
      <c r="G90" s="153"/>
      <c r="H90" s="21">
        <f t="shared" si="3"/>
        <v>0</v>
      </c>
      <c r="I90" s="22">
        <v>0</v>
      </c>
    </row>
    <row r="91" spans="1:10" ht="15" customHeight="1">
      <c r="A91" s="175" t="s">
        <v>117</v>
      </c>
      <c r="B91" s="176"/>
      <c r="C91" s="176"/>
      <c r="D91" s="176"/>
      <c r="E91" s="176"/>
      <c r="F91" s="176"/>
      <c r="G91" s="177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118</v>
      </c>
      <c r="B92" s="180" t="s">
        <v>119</v>
      </c>
      <c r="C92" s="180"/>
      <c r="D92" s="180"/>
      <c r="E92" s="180"/>
      <c r="F92" s="180"/>
      <c r="G92" s="180"/>
      <c r="H92" s="180"/>
      <c r="I92" s="180"/>
    </row>
    <row r="93" spans="1:9" ht="16.5" customHeight="1">
      <c r="A93" s="29" t="s">
        <v>120</v>
      </c>
      <c r="B93" s="183" t="s">
        <v>121</v>
      </c>
      <c r="C93" s="183"/>
      <c r="D93" s="183"/>
      <c r="E93" s="183"/>
      <c r="F93" s="183"/>
      <c r="G93" s="183"/>
      <c r="H93" s="181"/>
      <c r="I93" s="181"/>
    </row>
    <row r="94" spans="1:9" ht="30" customHeight="1">
      <c r="A94" s="185" t="s">
        <v>122</v>
      </c>
      <c r="B94" s="185"/>
      <c r="C94" s="185"/>
      <c r="D94" s="185"/>
      <c r="E94" s="185"/>
      <c r="F94" s="53">
        <v>0.2</v>
      </c>
      <c r="G94" s="54">
        <f>I96*F94</f>
        <v>798.0405841408002</v>
      </c>
      <c r="H94" s="55" t="s">
        <v>123</v>
      </c>
      <c r="I94" s="56">
        <f>I69</f>
        <v>104.80799999999999</v>
      </c>
    </row>
    <row r="95" spans="1:10" s="60" customFormat="1" ht="16.5" customHeight="1">
      <c r="A95" s="187" t="s">
        <v>124</v>
      </c>
      <c r="B95" s="187"/>
      <c r="C95" s="76" t="s">
        <v>125</v>
      </c>
      <c r="D95" s="76" t="s">
        <v>126</v>
      </c>
      <c r="E95" s="76" t="s">
        <v>127</v>
      </c>
      <c r="F95" s="76" t="s">
        <v>128</v>
      </c>
      <c r="G95" s="76" t="s">
        <v>129</v>
      </c>
      <c r="H95" s="55" t="s">
        <v>130</v>
      </c>
      <c r="I95" s="58" t="s">
        <v>131</v>
      </c>
      <c r="J95" s="59"/>
    </row>
    <row r="96" spans="1:10" ht="16.5" customHeight="1">
      <c r="A96" s="188">
        <f>I30</f>
        <v>2182.4000000000005</v>
      </c>
      <c r="B96" s="188"/>
      <c r="C96" s="77">
        <f>I41</f>
        <v>803.1232000000002</v>
      </c>
      <c r="D96" s="77">
        <f>I52</f>
        <v>538.4417280000001</v>
      </c>
      <c r="E96" s="77">
        <f>I59</f>
        <v>81.09143680000003</v>
      </c>
      <c r="F96" s="77">
        <f>I63</f>
        <v>198.14655590400008</v>
      </c>
      <c r="G96" s="77">
        <f>I71</f>
        <v>291.808</v>
      </c>
      <c r="H96" s="77">
        <f>A96+C96+D96+E96+F96+G96</f>
        <v>4095.010920704001</v>
      </c>
      <c r="I96" s="77">
        <f>H96-I94</f>
        <v>3990.202920704001</v>
      </c>
      <c r="J96" s="24"/>
    </row>
    <row r="97" spans="1:9" ht="4.5" customHeight="1">
      <c r="A97" s="29"/>
      <c r="B97" s="189"/>
      <c r="C97" s="189"/>
      <c r="D97" s="189"/>
      <c r="E97" s="189"/>
      <c r="F97" s="189"/>
      <c r="G97" s="189"/>
      <c r="H97" s="189"/>
      <c r="I97" s="189"/>
    </row>
    <row r="98" spans="1:9" ht="33.75">
      <c r="A98" s="19" t="s">
        <v>52</v>
      </c>
      <c r="B98" s="148" t="s">
        <v>132</v>
      </c>
      <c r="C98" s="149"/>
      <c r="D98" s="149"/>
      <c r="E98" s="149"/>
      <c r="F98" s="149"/>
      <c r="G98" s="150"/>
      <c r="H98" s="19" t="s">
        <v>44</v>
      </c>
      <c r="I98" s="19" t="s">
        <v>45</v>
      </c>
    </row>
    <row r="99" spans="1:9" ht="15" customHeight="1">
      <c r="A99" s="74">
        <v>1</v>
      </c>
      <c r="B99" s="151" t="s">
        <v>133</v>
      </c>
      <c r="C99" s="152"/>
      <c r="D99" s="152"/>
      <c r="E99" s="152"/>
      <c r="F99" s="152"/>
      <c r="G99" s="153"/>
      <c r="H99" s="21">
        <f>I99/$I$81</f>
        <v>0</v>
      </c>
      <c r="I99" s="22">
        <v>0</v>
      </c>
    </row>
    <row r="100" spans="1:9" ht="15" customHeight="1">
      <c r="A100" s="74">
        <v>2</v>
      </c>
      <c r="B100" s="151" t="s">
        <v>134</v>
      </c>
      <c r="C100" s="152"/>
      <c r="D100" s="152"/>
      <c r="E100" s="152"/>
      <c r="F100" s="152"/>
      <c r="G100" s="153"/>
      <c r="H100" s="21">
        <f>I100/$I$81</f>
        <v>0</v>
      </c>
      <c r="I100" s="22">
        <v>0</v>
      </c>
    </row>
    <row r="101" spans="1:9" ht="15" customHeight="1">
      <c r="A101" s="175" t="s">
        <v>135</v>
      </c>
      <c r="B101" s="176"/>
      <c r="C101" s="176"/>
      <c r="D101" s="176"/>
      <c r="E101" s="176"/>
      <c r="F101" s="176"/>
      <c r="G101" s="177"/>
      <c r="H101" s="25">
        <f>H99+H100</f>
        <v>0</v>
      </c>
      <c r="I101" s="75">
        <f>I99+I100</f>
        <v>0</v>
      </c>
    </row>
    <row r="102" ht="4.5" customHeight="1"/>
    <row r="103" spans="1:9" ht="33.75">
      <c r="A103" s="19" t="s">
        <v>63</v>
      </c>
      <c r="B103" s="148" t="s">
        <v>136</v>
      </c>
      <c r="C103" s="149"/>
      <c r="D103" s="149"/>
      <c r="E103" s="149"/>
      <c r="F103" s="149"/>
      <c r="G103" s="150"/>
      <c r="H103" s="19" t="s">
        <v>44</v>
      </c>
      <c r="I103" s="19" t="s">
        <v>45</v>
      </c>
    </row>
    <row r="104" spans="1:9" ht="15" customHeight="1">
      <c r="A104" s="74">
        <v>1</v>
      </c>
      <c r="B104" s="151" t="s">
        <v>136</v>
      </c>
      <c r="C104" s="152"/>
      <c r="D104" s="152"/>
      <c r="E104" s="152"/>
      <c r="F104" s="152"/>
      <c r="G104" s="153"/>
      <c r="H104" s="21">
        <f>I104/I81</f>
        <v>0</v>
      </c>
      <c r="I104" s="22">
        <v>0</v>
      </c>
    </row>
    <row r="105" spans="1:11" ht="15" customHeight="1">
      <c r="A105" s="175" t="s">
        <v>135</v>
      </c>
      <c r="B105" s="176"/>
      <c r="C105" s="176"/>
      <c r="D105" s="176"/>
      <c r="E105" s="176"/>
      <c r="F105" s="176"/>
      <c r="G105" s="177"/>
      <c r="H105" s="25">
        <f>H104</f>
        <v>0</v>
      </c>
      <c r="I105" s="75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85" t="s">
        <v>137</v>
      </c>
      <c r="B107" s="185"/>
      <c r="C107" s="185"/>
      <c r="D107" s="185"/>
      <c r="E107" s="185"/>
      <c r="F107" s="53">
        <v>0.18</v>
      </c>
      <c r="G107" s="54">
        <f>I109*F107</f>
        <v>718.2365257267202</v>
      </c>
      <c r="H107" s="55" t="s">
        <v>123</v>
      </c>
      <c r="I107" s="56">
        <f>I69</f>
        <v>104.80799999999999</v>
      </c>
      <c r="L107" s="1"/>
    </row>
    <row r="108" spans="1:12" s="60" customFormat="1" ht="16.5" customHeight="1">
      <c r="A108" s="187" t="s">
        <v>124</v>
      </c>
      <c r="B108" s="187"/>
      <c r="C108" s="76" t="s">
        <v>125</v>
      </c>
      <c r="D108" s="76" t="s">
        <v>126</v>
      </c>
      <c r="E108" s="76" t="s">
        <v>127</v>
      </c>
      <c r="F108" s="76" t="s">
        <v>128</v>
      </c>
      <c r="G108" s="76" t="s">
        <v>129</v>
      </c>
      <c r="H108" s="55" t="s">
        <v>130</v>
      </c>
      <c r="I108" s="58" t="s">
        <v>131</v>
      </c>
      <c r="J108" s="59"/>
      <c r="L108" s="59"/>
    </row>
    <row r="109" spans="1:12" ht="16.5" customHeight="1">
      <c r="A109" s="188">
        <f>I30</f>
        <v>2182.4000000000005</v>
      </c>
      <c r="B109" s="188"/>
      <c r="C109" s="77">
        <f>I41</f>
        <v>803.1232000000002</v>
      </c>
      <c r="D109" s="77">
        <f>I52</f>
        <v>538.4417280000001</v>
      </c>
      <c r="E109" s="77">
        <f>I59</f>
        <v>81.09143680000003</v>
      </c>
      <c r="F109" s="77">
        <f>I63</f>
        <v>198.14655590400008</v>
      </c>
      <c r="G109" s="77">
        <f>I71</f>
        <v>291.808</v>
      </c>
      <c r="H109" s="77">
        <f>A109+C109+D109+E109+F109+G109</f>
        <v>4095.010920704001</v>
      </c>
      <c r="I109" s="77">
        <f>H109-I107</f>
        <v>3990.202920704001</v>
      </c>
      <c r="J109" s="24"/>
      <c r="L109" s="1"/>
    </row>
    <row r="110" ht="4.5" customHeight="1"/>
    <row r="111" spans="1:9" ht="12">
      <c r="A111" s="186" t="s">
        <v>138</v>
      </c>
      <c r="B111" s="186"/>
      <c r="C111" s="186"/>
      <c r="D111" s="186"/>
      <c r="E111" s="186"/>
      <c r="F111" s="186"/>
      <c r="G111" s="186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68" t="s">
        <v>139</v>
      </c>
      <c r="B113" s="168"/>
      <c r="C113" s="168"/>
      <c r="D113" s="168"/>
      <c r="E113" s="168"/>
      <c r="F113" s="168"/>
      <c r="G113" s="168"/>
      <c r="H113" s="168"/>
      <c r="I113" s="168"/>
    </row>
    <row r="114" spans="1:9" ht="33.75">
      <c r="A114" s="19" t="s">
        <v>42</v>
      </c>
      <c r="B114" s="148" t="s">
        <v>140</v>
      </c>
      <c r="C114" s="149"/>
      <c r="D114" s="149"/>
      <c r="E114" s="149"/>
      <c r="F114" s="149"/>
      <c r="G114" s="150"/>
      <c r="H114" s="19" t="s">
        <v>44</v>
      </c>
      <c r="I114" s="19" t="s">
        <v>45</v>
      </c>
    </row>
    <row r="115" spans="1:9" ht="15" customHeight="1">
      <c r="A115" s="74">
        <v>1</v>
      </c>
      <c r="B115" s="151" t="s">
        <v>141</v>
      </c>
      <c r="C115" s="152"/>
      <c r="D115" s="152"/>
      <c r="E115" s="152"/>
      <c r="F115" s="152"/>
      <c r="G115" s="153"/>
      <c r="H115" s="21">
        <f>I115/$I$81</f>
        <v>0.0071154898741105635</v>
      </c>
      <c r="I115" s="22">
        <f>($D$125/$E$127)*H125</f>
        <v>29.138008740641492</v>
      </c>
    </row>
    <row r="116" spans="1:9" ht="15" customHeight="1">
      <c r="A116" s="74">
        <v>2</v>
      </c>
      <c r="B116" s="151" t="s">
        <v>142</v>
      </c>
      <c r="C116" s="152"/>
      <c r="D116" s="152"/>
      <c r="E116" s="152"/>
      <c r="F116" s="152"/>
      <c r="G116" s="153"/>
      <c r="H116" s="21">
        <f>I116/$I$81</f>
        <v>0.03284072249589491</v>
      </c>
      <c r="I116" s="22">
        <f>($D$125/$E$127)*H126</f>
        <v>134.4831172644992</v>
      </c>
    </row>
    <row r="117" spans="1:9" ht="15" customHeight="1">
      <c r="A117" s="74">
        <v>3</v>
      </c>
      <c r="B117" s="151" t="s">
        <v>27</v>
      </c>
      <c r="C117" s="152"/>
      <c r="D117" s="152"/>
      <c r="E117" s="152"/>
      <c r="F117" s="152"/>
      <c r="G117" s="153"/>
      <c r="H117" s="21">
        <f>I117/$I$81</f>
        <v>0.05473453749315819</v>
      </c>
      <c r="I117" s="22">
        <f>($D$125/$E$127)*H127</f>
        <v>224.13852877416537</v>
      </c>
    </row>
    <row r="118" spans="1:9" ht="15" customHeight="1">
      <c r="A118" s="74">
        <v>4</v>
      </c>
      <c r="B118" s="151" t="s">
        <v>143</v>
      </c>
      <c r="C118" s="152"/>
      <c r="D118" s="152"/>
      <c r="E118" s="152"/>
      <c r="F118" s="152"/>
      <c r="G118" s="153"/>
      <c r="H118" s="21">
        <f>I118/$I$81</f>
        <v>0</v>
      </c>
      <c r="I118" s="22">
        <v>0</v>
      </c>
    </row>
    <row r="119" spans="1:9" ht="15" customHeight="1">
      <c r="A119" s="74">
        <v>5</v>
      </c>
      <c r="B119" s="151" t="s">
        <v>116</v>
      </c>
      <c r="C119" s="152"/>
      <c r="D119" s="152"/>
      <c r="E119" s="152"/>
      <c r="F119" s="152"/>
      <c r="G119" s="153"/>
      <c r="H119" s="21">
        <f>I119/$I$81</f>
        <v>0</v>
      </c>
      <c r="I119" s="22">
        <v>0</v>
      </c>
    </row>
    <row r="120" spans="1:9" ht="15" customHeight="1">
      <c r="A120" s="175" t="s">
        <v>144</v>
      </c>
      <c r="B120" s="176"/>
      <c r="C120" s="176"/>
      <c r="D120" s="176"/>
      <c r="E120" s="176"/>
      <c r="F120" s="176"/>
      <c r="G120" s="177"/>
      <c r="H120" s="25">
        <f>H115+H116+H117+H118+H119</f>
        <v>0.09469074986316367</v>
      </c>
      <c r="I120" s="75">
        <f>I115+I116+I117+I118+I119</f>
        <v>387.75965477930606</v>
      </c>
    </row>
    <row r="121" spans="1:9" ht="11.25" customHeight="1">
      <c r="A121" s="29" t="s">
        <v>145</v>
      </c>
      <c r="B121" s="180" t="s">
        <v>146</v>
      </c>
      <c r="C121" s="180"/>
      <c r="D121" s="180"/>
      <c r="E121" s="180"/>
      <c r="F121" s="180"/>
      <c r="G121" s="180"/>
      <c r="H121" s="180"/>
      <c r="I121" s="180"/>
    </row>
    <row r="122" spans="1:9" ht="20.25" customHeight="1">
      <c r="A122" s="29" t="s">
        <v>147</v>
      </c>
      <c r="B122" s="183" t="s">
        <v>148</v>
      </c>
      <c r="C122" s="183"/>
      <c r="D122" s="183"/>
      <c r="E122" s="183"/>
      <c r="F122" s="183"/>
      <c r="G122" s="183"/>
      <c r="H122" s="183"/>
      <c r="I122" s="183"/>
    </row>
    <row r="123" spans="1:9" ht="13.5" customHeight="1">
      <c r="A123" s="193" t="s">
        <v>149</v>
      </c>
      <c r="B123" s="193"/>
      <c r="C123" s="193"/>
      <c r="D123" s="193"/>
      <c r="E123" s="193"/>
      <c r="F123" s="193"/>
      <c r="G123" s="193"/>
      <c r="H123" s="193"/>
      <c r="I123" s="193"/>
    </row>
    <row r="124" spans="1:9" ht="13.5" customHeight="1">
      <c r="A124" s="194" t="s">
        <v>150</v>
      </c>
      <c r="B124" s="194"/>
      <c r="C124" s="74" t="s">
        <v>151</v>
      </c>
      <c r="D124" s="167" t="s">
        <v>152</v>
      </c>
      <c r="E124" s="164"/>
      <c r="F124" s="74" t="s">
        <v>153</v>
      </c>
      <c r="G124" s="74" t="s">
        <v>154</v>
      </c>
      <c r="H124" s="195" t="s">
        <v>155</v>
      </c>
      <c r="I124" s="195"/>
    </row>
    <row r="125" spans="1:10" ht="13.5" customHeight="1">
      <c r="A125" s="196">
        <f>I81</f>
        <v>4095.010920704001</v>
      </c>
      <c r="B125" s="197"/>
      <c r="C125" s="22">
        <f>I111</f>
        <v>0</v>
      </c>
      <c r="D125" s="198">
        <f>A125+C125</f>
        <v>4095.010920704001</v>
      </c>
      <c r="E125" s="199"/>
      <c r="F125" s="74" t="s">
        <v>141</v>
      </c>
      <c r="G125" s="73">
        <v>0.0165</v>
      </c>
      <c r="H125" s="190">
        <v>0.0065</v>
      </c>
      <c r="I125" s="190"/>
      <c r="J125" s="24"/>
    </row>
    <row r="126" spans="1:9" ht="13.5" customHeight="1">
      <c r="A126" s="200" t="s">
        <v>156</v>
      </c>
      <c r="B126" s="200"/>
      <c r="C126" s="74">
        <v>1</v>
      </c>
      <c r="D126" s="61">
        <f>G129/1</f>
        <v>0.14250000000000002</v>
      </c>
      <c r="E126" s="62">
        <f>C126-D126</f>
        <v>0.8574999999999999</v>
      </c>
      <c r="F126" s="74" t="s">
        <v>142</v>
      </c>
      <c r="G126" s="73">
        <v>0.076</v>
      </c>
      <c r="H126" s="190">
        <v>0.03</v>
      </c>
      <c r="I126" s="190"/>
    </row>
    <row r="127" spans="1:9" ht="13.5" customHeight="1">
      <c r="A127" s="191" t="s">
        <v>157</v>
      </c>
      <c r="B127" s="191"/>
      <c r="C127" s="143">
        <v>1</v>
      </c>
      <c r="D127" s="144">
        <f>H129</f>
        <v>0.0865</v>
      </c>
      <c r="E127" s="145">
        <f>C127-D127</f>
        <v>0.9135</v>
      </c>
      <c r="F127" s="74" t="s">
        <v>27</v>
      </c>
      <c r="G127" s="73">
        <f>I11</f>
        <v>0.05</v>
      </c>
      <c r="H127" s="190">
        <f>I11</f>
        <v>0.05</v>
      </c>
      <c r="I127" s="190"/>
    </row>
    <row r="128" spans="1:9" ht="13.5" customHeight="1">
      <c r="A128" s="192" t="s">
        <v>158</v>
      </c>
      <c r="B128" s="192"/>
      <c r="C128" s="140">
        <v>1</v>
      </c>
      <c r="D128" s="140">
        <v>0.0654</v>
      </c>
      <c r="E128" s="141">
        <f>C128-D128</f>
        <v>0.9346</v>
      </c>
      <c r="F128" s="74" t="s">
        <v>159</v>
      </c>
      <c r="G128" s="73">
        <v>0</v>
      </c>
      <c r="H128" s="190">
        <v>0</v>
      </c>
      <c r="I128" s="190"/>
    </row>
    <row r="129" spans="1:9" ht="18" customHeight="1">
      <c r="A129" s="142" t="s">
        <v>160</v>
      </c>
      <c r="B129" s="204" t="s">
        <v>161</v>
      </c>
      <c r="C129" s="204"/>
      <c r="D129" s="204"/>
      <c r="E129" s="204"/>
      <c r="F129" s="80" t="s">
        <v>162</v>
      </c>
      <c r="G129" s="72">
        <f>SUM(G125:G128)</f>
        <v>0.14250000000000002</v>
      </c>
      <c r="H129" s="205">
        <f>SUM(H125:I128)</f>
        <v>0.0865</v>
      </c>
      <c r="I129" s="205"/>
    </row>
    <row r="130" spans="1:9" ht="4.5" customHeight="1">
      <c r="A130" s="64"/>
      <c r="B130" s="206"/>
      <c r="C130" s="206"/>
      <c r="D130" s="206"/>
      <c r="E130" s="206"/>
      <c r="F130" s="206"/>
      <c r="G130" s="206"/>
      <c r="H130" s="206"/>
      <c r="I130" s="206"/>
    </row>
    <row r="131" spans="1:9" ht="12">
      <c r="A131" s="186" t="s">
        <v>163</v>
      </c>
      <c r="B131" s="186"/>
      <c r="C131" s="186"/>
      <c r="D131" s="186"/>
      <c r="E131" s="186"/>
      <c r="F131" s="186"/>
      <c r="G131" s="186"/>
      <c r="H131" s="45">
        <f>H120</f>
        <v>0.09469074986316367</v>
      </c>
      <c r="I131" s="46">
        <f>I120</f>
        <v>387.75965477930606</v>
      </c>
    </row>
    <row r="132" ht="4.5" customHeight="1"/>
    <row r="133" spans="1:9" ht="11.25">
      <c r="A133" s="207" t="s">
        <v>164</v>
      </c>
      <c r="B133" s="207"/>
      <c r="C133" s="207"/>
      <c r="D133" s="207"/>
      <c r="E133" s="207"/>
      <c r="F133" s="207"/>
      <c r="G133" s="207"/>
      <c r="H133" s="207"/>
      <c r="I133" s="207"/>
    </row>
    <row r="134" spans="1:9" ht="11.25">
      <c r="A134" s="168" t="s">
        <v>41</v>
      </c>
      <c r="B134" s="168"/>
      <c r="C134" s="168"/>
      <c r="D134" s="168"/>
      <c r="E134" s="168"/>
      <c r="F134" s="168"/>
      <c r="G134" s="168"/>
      <c r="H134" s="168"/>
      <c r="I134" s="168"/>
    </row>
    <row r="135" spans="1:9" ht="15" customHeight="1">
      <c r="A135" s="74">
        <v>1</v>
      </c>
      <c r="B135" s="151" t="s">
        <v>165</v>
      </c>
      <c r="C135" s="152"/>
      <c r="D135" s="152"/>
      <c r="E135" s="152"/>
      <c r="F135" s="152"/>
      <c r="G135" s="153"/>
      <c r="H135" s="21">
        <f>I135/$G$152</f>
        <v>0.4868417785946377</v>
      </c>
      <c r="I135" s="65">
        <f>I30</f>
        <v>2182.4000000000005</v>
      </c>
    </row>
    <row r="136" spans="1:9" ht="15" customHeight="1">
      <c r="A136" s="74">
        <v>2</v>
      </c>
      <c r="B136" s="151" t="s">
        <v>166</v>
      </c>
      <c r="C136" s="152"/>
      <c r="D136" s="152"/>
      <c r="E136" s="152"/>
      <c r="F136" s="152"/>
      <c r="G136" s="153"/>
      <c r="H136" s="21">
        <f>I136/$G$152</f>
        <v>0.3615627642352084</v>
      </c>
      <c r="I136" s="65">
        <f>I41+I52+I59+I63</f>
        <v>1620.8029207040004</v>
      </c>
    </row>
    <row r="137" spans="1:9" ht="15" customHeight="1">
      <c r="A137" s="74">
        <v>3</v>
      </c>
      <c r="B137" s="171" t="s">
        <v>167</v>
      </c>
      <c r="C137" s="171"/>
      <c r="D137" s="171"/>
      <c r="E137" s="171"/>
      <c r="F137" s="171"/>
      <c r="G137" s="171"/>
      <c r="H137" s="21">
        <f>I137/$G$152</f>
        <v>0.06509545717015396</v>
      </c>
      <c r="I137" s="65">
        <f>I71</f>
        <v>291.808</v>
      </c>
    </row>
    <row r="138" spans="1:10" s="28" customFormat="1" ht="15" customHeight="1">
      <c r="A138" s="201" t="s">
        <v>168</v>
      </c>
      <c r="B138" s="202"/>
      <c r="C138" s="202"/>
      <c r="D138" s="202"/>
      <c r="E138" s="202"/>
      <c r="F138" s="202"/>
      <c r="G138" s="203"/>
      <c r="H138" s="45">
        <f>H135+H136+H137</f>
        <v>0.9135000000000001</v>
      </c>
      <c r="I138" s="46">
        <f>I135+I136+I137</f>
        <v>4095.010920704001</v>
      </c>
      <c r="J138" s="66"/>
    </row>
    <row r="139" ht="4.5" customHeight="1"/>
    <row r="140" spans="1:9" ht="11.25">
      <c r="A140" s="168" t="s">
        <v>109</v>
      </c>
      <c r="B140" s="168"/>
      <c r="C140" s="168"/>
      <c r="D140" s="168"/>
      <c r="E140" s="168"/>
      <c r="F140" s="168"/>
      <c r="G140" s="168"/>
      <c r="H140" s="168"/>
      <c r="I140" s="168"/>
    </row>
    <row r="141" spans="1:9" ht="15" customHeight="1">
      <c r="A141" s="74">
        <v>1</v>
      </c>
      <c r="B141" s="151" t="s">
        <v>110</v>
      </c>
      <c r="C141" s="152"/>
      <c r="D141" s="152"/>
      <c r="E141" s="152"/>
      <c r="F141" s="152"/>
      <c r="G141" s="153"/>
      <c r="H141" s="21">
        <f>I141/$G$152</f>
        <v>0</v>
      </c>
      <c r="I141" s="22">
        <f>I91</f>
        <v>0</v>
      </c>
    </row>
    <row r="142" spans="1:9" ht="15" customHeight="1">
      <c r="A142" s="74">
        <v>2</v>
      </c>
      <c r="B142" s="151" t="s">
        <v>132</v>
      </c>
      <c r="C142" s="152"/>
      <c r="D142" s="152"/>
      <c r="E142" s="152"/>
      <c r="F142" s="152"/>
      <c r="G142" s="153"/>
      <c r="H142" s="21">
        <f>I142/$G$152</f>
        <v>0</v>
      </c>
      <c r="I142" s="22">
        <f>I101</f>
        <v>0</v>
      </c>
    </row>
    <row r="143" spans="1:9" ht="15" customHeight="1">
      <c r="A143" s="74">
        <v>3</v>
      </c>
      <c r="B143" s="151" t="s">
        <v>136</v>
      </c>
      <c r="C143" s="152"/>
      <c r="D143" s="152"/>
      <c r="E143" s="152"/>
      <c r="F143" s="152"/>
      <c r="G143" s="153"/>
      <c r="H143" s="21">
        <f>I143/$G$152</f>
        <v>0</v>
      </c>
      <c r="I143" s="22">
        <f>I105</f>
        <v>0</v>
      </c>
    </row>
    <row r="144" spans="1:9" ht="15" customHeight="1">
      <c r="A144" s="201" t="s">
        <v>169</v>
      </c>
      <c r="B144" s="202"/>
      <c r="C144" s="202"/>
      <c r="D144" s="202"/>
      <c r="E144" s="202"/>
      <c r="F144" s="202"/>
      <c r="G144" s="203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68" t="s">
        <v>139</v>
      </c>
      <c r="B146" s="168"/>
      <c r="C146" s="168"/>
      <c r="D146" s="168"/>
      <c r="E146" s="168"/>
      <c r="F146" s="168"/>
      <c r="G146" s="168"/>
      <c r="H146" s="168"/>
      <c r="I146" s="168"/>
    </row>
    <row r="147" spans="1:9" ht="15" customHeight="1">
      <c r="A147" s="74">
        <v>1</v>
      </c>
      <c r="B147" s="151" t="s">
        <v>170</v>
      </c>
      <c r="C147" s="152"/>
      <c r="D147" s="152"/>
      <c r="E147" s="152"/>
      <c r="F147" s="152"/>
      <c r="G147" s="153"/>
      <c r="H147" s="21">
        <f>I147/$G$152</f>
        <v>0.08650000000000001</v>
      </c>
      <c r="I147" s="22">
        <f>I120</f>
        <v>387.75965477930606</v>
      </c>
    </row>
    <row r="148" spans="1:11" ht="15" customHeight="1">
      <c r="A148" s="201" t="s">
        <v>171</v>
      </c>
      <c r="B148" s="202"/>
      <c r="C148" s="202"/>
      <c r="D148" s="202"/>
      <c r="E148" s="202"/>
      <c r="F148" s="202"/>
      <c r="G148" s="203"/>
      <c r="H148" s="45">
        <f>H147</f>
        <v>0.08650000000000001</v>
      </c>
      <c r="I148" s="46">
        <f>I120</f>
        <v>387.75965477930606</v>
      </c>
      <c r="K148" s="67"/>
    </row>
    <row r="149" ht="4.5" customHeight="1"/>
    <row r="150" spans="1:9" ht="11.25">
      <c r="A150" s="208" t="s">
        <v>172</v>
      </c>
      <c r="B150" s="208"/>
      <c r="C150" s="208"/>
      <c r="D150" s="208"/>
      <c r="E150" s="208"/>
      <c r="F150" s="208"/>
      <c r="G150" s="208"/>
      <c r="H150" s="208"/>
      <c r="I150" s="208"/>
    </row>
    <row r="151" spans="1:9" ht="45">
      <c r="A151" s="209" t="s">
        <v>173</v>
      </c>
      <c r="B151" s="209"/>
      <c r="C151" s="209"/>
      <c r="D151" s="209"/>
      <c r="E151" s="209"/>
      <c r="F151" s="209"/>
      <c r="G151" s="71" t="s">
        <v>174</v>
      </c>
      <c r="H151" s="71" t="s">
        <v>175</v>
      </c>
      <c r="I151" s="71" t="s">
        <v>176</v>
      </c>
    </row>
    <row r="152" spans="1:9" ht="11.25">
      <c r="A152" s="210" t="s">
        <v>196</v>
      </c>
      <c r="B152" s="211"/>
      <c r="C152" s="211"/>
      <c r="D152" s="211"/>
      <c r="E152" s="211"/>
      <c r="F152" s="212"/>
      <c r="G152" s="69">
        <f>I138+I144+I148</f>
        <v>4482.770575483307</v>
      </c>
      <c r="H152" s="71">
        <v>1</v>
      </c>
      <c r="I152" s="69">
        <f>G152*H152</f>
        <v>4482.770575483307</v>
      </c>
    </row>
    <row r="153" spans="1:9" ht="11.25">
      <c r="A153" s="210"/>
      <c r="B153" s="211"/>
      <c r="C153" s="211"/>
      <c r="D153" s="211"/>
      <c r="E153" s="211"/>
      <c r="F153" s="212"/>
      <c r="G153" s="71"/>
      <c r="H153" s="71"/>
      <c r="I153" s="69"/>
    </row>
    <row r="154" spans="1:10" s="28" customFormat="1" ht="12">
      <c r="A154" s="213" t="s">
        <v>177</v>
      </c>
      <c r="B154" s="214"/>
      <c r="C154" s="214"/>
      <c r="D154" s="214"/>
      <c r="E154" s="214"/>
      <c r="F154" s="214"/>
      <c r="G154" s="214"/>
      <c r="H154" s="215"/>
      <c r="I154" s="70">
        <f>I152+I153</f>
        <v>4482.770575483307</v>
      </c>
      <c r="J154" s="66"/>
    </row>
  </sheetData>
  <sheetProtection/>
  <mergeCells count="141">
    <mergeCell ref="A20:F20"/>
    <mergeCell ref="A22:I22"/>
    <mergeCell ref="G2:I2"/>
    <mergeCell ref="A1:I1"/>
    <mergeCell ref="A2:B2"/>
    <mergeCell ref="C2:D2"/>
    <mergeCell ref="A3:B3"/>
    <mergeCell ref="A5:F9"/>
    <mergeCell ref="G5:H5"/>
    <mergeCell ref="G6:G9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A27:A28"/>
    <mergeCell ref="B27:G27"/>
    <mergeCell ref="B28:G28"/>
    <mergeCell ref="B29:G29"/>
    <mergeCell ref="A30:G30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A41:G41"/>
    <mergeCell ref="A42:I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A52:G52"/>
    <mergeCell ref="B53:I53"/>
    <mergeCell ref="B54:I54"/>
    <mergeCell ref="B55:G55"/>
    <mergeCell ref="B56:G56"/>
    <mergeCell ref="B57:G57"/>
    <mergeCell ref="B58:G58"/>
    <mergeCell ref="A59:G59"/>
    <mergeCell ref="B61:G61"/>
    <mergeCell ref="B62:G62"/>
    <mergeCell ref="A63:G63"/>
    <mergeCell ref="A65:G65"/>
    <mergeCell ref="B67:G67"/>
    <mergeCell ref="B68:G68"/>
    <mergeCell ref="B69:G69"/>
    <mergeCell ref="B70:G70"/>
    <mergeCell ref="A71:G71"/>
    <mergeCell ref="A73:I73"/>
    <mergeCell ref="A74:B74"/>
    <mergeCell ref="A75:B75"/>
    <mergeCell ref="A77:I77"/>
    <mergeCell ref="A78:B78"/>
    <mergeCell ref="A79:B79"/>
    <mergeCell ref="A81:G81"/>
    <mergeCell ref="A83:I83"/>
    <mergeCell ref="B84:G84"/>
    <mergeCell ref="B85:G85"/>
    <mergeCell ref="B86:G86"/>
    <mergeCell ref="B87:G87"/>
    <mergeCell ref="B88:G88"/>
    <mergeCell ref="B89:G89"/>
    <mergeCell ref="B90:G90"/>
    <mergeCell ref="A91:G91"/>
    <mergeCell ref="B92:I92"/>
    <mergeCell ref="B93:I93"/>
    <mergeCell ref="A94:E94"/>
    <mergeCell ref="A95:B95"/>
    <mergeCell ref="A96:B96"/>
    <mergeCell ref="B97:I97"/>
    <mergeCell ref="B98:G98"/>
    <mergeCell ref="B99:G99"/>
    <mergeCell ref="B100:G100"/>
    <mergeCell ref="A101:G101"/>
    <mergeCell ref="B103:G103"/>
    <mergeCell ref="B104:G104"/>
    <mergeCell ref="A105:G105"/>
    <mergeCell ref="A107:E107"/>
    <mergeCell ref="A108:B108"/>
    <mergeCell ref="A109:B109"/>
    <mergeCell ref="A111:G111"/>
    <mergeCell ref="A113:I113"/>
    <mergeCell ref="B114:G114"/>
    <mergeCell ref="B115:G115"/>
    <mergeCell ref="B116:G116"/>
    <mergeCell ref="B117:G117"/>
    <mergeCell ref="B118:G118"/>
    <mergeCell ref="B119:G119"/>
    <mergeCell ref="A120:G120"/>
    <mergeCell ref="B121:I121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A126:B126"/>
    <mergeCell ref="H126:I126"/>
    <mergeCell ref="A127:B127"/>
    <mergeCell ref="H127:I127"/>
    <mergeCell ref="A128:B128"/>
    <mergeCell ref="H128:I128"/>
    <mergeCell ref="B129:E129"/>
    <mergeCell ref="H129:I129"/>
    <mergeCell ref="B130:I130"/>
    <mergeCell ref="A131:G131"/>
    <mergeCell ref="A133:I133"/>
    <mergeCell ref="A134:I134"/>
    <mergeCell ref="A148:G148"/>
    <mergeCell ref="B135:G135"/>
    <mergeCell ref="B136:G136"/>
    <mergeCell ref="B137:G137"/>
    <mergeCell ref="A138:G138"/>
    <mergeCell ref="A140:I140"/>
    <mergeCell ref="B141:G141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7.28125" style="82" customWidth="1"/>
    <col min="2" max="2" width="15.140625" style="84" customWidth="1"/>
    <col min="3" max="3" width="26.140625" style="84" customWidth="1"/>
    <col min="4" max="4" width="17.28125" style="84" customWidth="1"/>
    <col min="5" max="5" width="10.28125" style="84" bestFit="1" customWidth="1"/>
    <col min="6" max="6" width="11.28125" style="84" bestFit="1" customWidth="1"/>
    <col min="7" max="7" width="8.28125" style="82" bestFit="1" customWidth="1"/>
    <col min="8" max="8" width="11.28125" style="84" bestFit="1" customWidth="1"/>
    <col min="9" max="9" width="12.28125" style="84" bestFit="1" customWidth="1"/>
    <col min="10" max="10" width="16.28125" style="84" customWidth="1"/>
    <col min="11" max="16384" width="9.140625" style="84" customWidth="1"/>
  </cols>
  <sheetData>
    <row r="1" spans="1:6" ht="12.75">
      <c r="A1" s="92" t="s">
        <v>206</v>
      </c>
      <c r="B1" s="93">
        <v>209921400167</v>
      </c>
      <c r="E1" s="85"/>
      <c r="F1" s="85"/>
    </row>
    <row r="2" ht="12.75">
      <c r="A2" s="89" t="s">
        <v>201</v>
      </c>
    </row>
    <row r="3" spans="1:3" ht="13.5" hidden="1" thickBot="1">
      <c r="A3" s="105" t="s">
        <v>200</v>
      </c>
      <c r="B3" s="106"/>
      <c r="C3" s="107">
        <v>0.1</v>
      </c>
    </row>
    <row r="4" spans="1:10" ht="12.75">
      <c r="A4" s="94" t="s">
        <v>13</v>
      </c>
      <c r="B4" s="95" t="s">
        <v>14</v>
      </c>
      <c r="C4" s="95" t="s">
        <v>184</v>
      </c>
      <c r="D4" s="95" t="s">
        <v>187</v>
      </c>
      <c r="E4" s="96" t="s">
        <v>185</v>
      </c>
      <c r="F4" s="96" t="s">
        <v>188</v>
      </c>
      <c r="G4" s="96" t="s">
        <v>34</v>
      </c>
      <c r="H4" s="96" t="s">
        <v>197</v>
      </c>
      <c r="I4" s="97" t="s">
        <v>198</v>
      </c>
      <c r="J4" s="98" t="s">
        <v>199</v>
      </c>
    </row>
    <row r="5" spans="1:10" ht="12.75">
      <c r="A5" s="94">
        <v>1</v>
      </c>
      <c r="B5" s="99" t="s">
        <v>3</v>
      </c>
      <c r="C5" s="95" t="s">
        <v>183</v>
      </c>
      <c r="D5" s="95" t="s">
        <v>216</v>
      </c>
      <c r="E5" s="100">
        <v>1463</v>
      </c>
      <c r="F5" s="100">
        <v>220</v>
      </c>
      <c r="G5" s="101">
        <v>0.2</v>
      </c>
      <c r="H5" s="100">
        <f>PEDREIRO!G152</f>
        <v>3416.416148308703</v>
      </c>
      <c r="I5" s="100">
        <f aca="true" t="shared" si="0" ref="I5:I13">H5*A5</f>
        <v>3416.416148308703</v>
      </c>
      <c r="J5" s="102">
        <f>I5*12</f>
        <v>40996.99377970444</v>
      </c>
    </row>
    <row r="6" spans="1:10" ht="12.75">
      <c r="A6" s="94">
        <v>3</v>
      </c>
      <c r="B6" s="99" t="s">
        <v>5</v>
      </c>
      <c r="C6" s="95" t="s">
        <v>183</v>
      </c>
      <c r="D6" s="95" t="s">
        <v>216</v>
      </c>
      <c r="E6" s="100">
        <v>1463</v>
      </c>
      <c r="F6" s="100">
        <v>220</v>
      </c>
      <c r="G6" s="101">
        <v>0.2</v>
      </c>
      <c r="H6" s="100">
        <f>'MARCEN PINTOR'!G152</f>
        <v>3752.168652917351</v>
      </c>
      <c r="I6" s="100">
        <f t="shared" si="0"/>
        <v>11256.505958752054</v>
      </c>
      <c r="J6" s="102">
        <f aca="true" t="shared" si="1" ref="J6:J12">I6*12</f>
        <v>135078.07150502465</v>
      </c>
    </row>
    <row r="7" spans="1:10" ht="12.75">
      <c r="A7" s="94">
        <v>2</v>
      </c>
      <c r="B7" s="99" t="s">
        <v>7</v>
      </c>
      <c r="C7" s="95" t="s">
        <v>183</v>
      </c>
      <c r="D7" s="95" t="s">
        <v>216</v>
      </c>
      <c r="E7" s="100">
        <v>1463</v>
      </c>
      <c r="F7" s="100">
        <v>220</v>
      </c>
      <c r="G7" s="101">
        <v>0.2</v>
      </c>
      <c r="H7" s="100">
        <f>'MARCEN PINTOR'!G152</f>
        <v>3752.168652917351</v>
      </c>
      <c r="I7" s="100">
        <f t="shared" si="0"/>
        <v>7504.337305834702</v>
      </c>
      <c r="J7" s="102">
        <f t="shared" si="1"/>
        <v>90052.04767001643</v>
      </c>
    </row>
    <row r="8" spans="1:10" ht="38.25">
      <c r="A8" s="94">
        <v>5</v>
      </c>
      <c r="B8" s="99" t="s">
        <v>202</v>
      </c>
      <c r="C8" s="95" t="s">
        <v>183</v>
      </c>
      <c r="D8" s="95" t="s">
        <v>216</v>
      </c>
      <c r="E8" s="100">
        <v>1117.6</v>
      </c>
      <c r="F8" s="100">
        <v>220</v>
      </c>
      <c r="G8" s="101">
        <v>0.2</v>
      </c>
      <c r="H8" s="100">
        <f>'SERVENTE MANUTENCAO'!G152</f>
        <v>2768.845043564313</v>
      </c>
      <c r="I8" s="100">
        <f t="shared" si="0"/>
        <v>13844.225217821566</v>
      </c>
      <c r="J8" s="102">
        <f t="shared" si="1"/>
        <v>166130.7026138588</v>
      </c>
    </row>
    <row r="9" spans="1:10" ht="41.25" customHeight="1">
      <c r="A9" s="94">
        <v>1</v>
      </c>
      <c r="B9" s="99" t="s">
        <v>12</v>
      </c>
      <c r="C9" s="95" t="s">
        <v>183</v>
      </c>
      <c r="D9" s="103" t="s">
        <v>217</v>
      </c>
      <c r="E9" s="100">
        <f>E5*1.37</f>
        <v>2004.3100000000002</v>
      </c>
      <c r="F9" s="100">
        <v>220</v>
      </c>
      <c r="G9" s="101">
        <v>0.2</v>
      </c>
      <c r="H9" s="100">
        <f>SUPERVISOR!G152</f>
        <v>4449.064945295676</v>
      </c>
      <c r="I9" s="100">
        <f t="shared" si="0"/>
        <v>4449.064945295676</v>
      </c>
      <c r="J9" s="102">
        <f t="shared" si="1"/>
        <v>53388.779343548114</v>
      </c>
    </row>
    <row r="10" spans="1:10" ht="12.75">
      <c r="A10" s="94">
        <v>2</v>
      </c>
      <c r="B10" s="99" t="s">
        <v>1</v>
      </c>
      <c r="C10" s="95" t="s">
        <v>182</v>
      </c>
      <c r="D10" s="95" t="s">
        <v>208</v>
      </c>
      <c r="E10" s="100">
        <v>1476.2</v>
      </c>
      <c r="F10" s="100">
        <v>220</v>
      </c>
      <c r="G10" s="101">
        <v>0.15</v>
      </c>
      <c r="H10" s="100">
        <f>ELETRICISTA!G152</f>
        <v>3997.8130415299397</v>
      </c>
      <c r="I10" s="100">
        <f t="shared" si="0"/>
        <v>7995.626083059879</v>
      </c>
      <c r="J10" s="102">
        <f t="shared" si="1"/>
        <v>95947.51299671855</v>
      </c>
    </row>
    <row r="11" spans="1:10" ht="12.75">
      <c r="A11" s="94">
        <v>1</v>
      </c>
      <c r="B11" s="99" t="s">
        <v>2</v>
      </c>
      <c r="C11" s="95" t="s">
        <v>182</v>
      </c>
      <c r="D11" s="95" t="s">
        <v>186</v>
      </c>
      <c r="E11" s="100">
        <v>1339.8</v>
      </c>
      <c r="F11" s="100">
        <v>220</v>
      </c>
      <c r="G11" s="101">
        <v>0.15</v>
      </c>
      <c r="H11" s="100">
        <f>HIDRAULICO!G152</f>
        <v>3152.9758018084294</v>
      </c>
      <c r="I11" s="100">
        <f t="shared" si="0"/>
        <v>3152.9758018084294</v>
      </c>
      <c r="J11" s="102">
        <f t="shared" si="1"/>
        <v>37835.70962170116</v>
      </c>
    </row>
    <row r="12" spans="1:10" ht="12.75">
      <c r="A12" s="94">
        <v>1</v>
      </c>
      <c r="B12" s="99" t="s">
        <v>204</v>
      </c>
      <c r="C12" s="95" t="s">
        <v>181</v>
      </c>
      <c r="D12" s="95" t="s">
        <v>210</v>
      </c>
      <c r="E12" s="100">
        <v>2006.4</v>
      </c>
      <c r="F12" s="100">
        <v>220</v>
      </c>
      <c r="G12" s="101">
        <v>0.15</v>
      </c>
      <c r="H12" s="100">
        <f>'TEC TELEFONIA'!G152</f>
        <v>4147.018070874659</v>
      </c>
      <c r="I12" s="100">
        <f t="shared" si="0"/>
        <v>4147.018070874659</v>
      </c>
      <c r="J12" s="102">
        <f t="shared" si="1"/>
        <v>49764.21685049591</v>
      </c>
    </row>
    <row r="13" spans="1:10" ht="38.25">
      <c r="A13" s="94">
        <v>1</v>
      </c>
      <c r="B13" s="99" t="s">
        <v>205</v>
      </c>
      <c r="C13" s="95" t="s">
        <v>181</v>
      </c>
      <c r="D13" s="95" t="s">
        <v>210</v>
      </c>
      <c r="E13" s="100">
        <v>2006.4</v>
      </c>
      <c r="F13" s="100">
        <v>220</v>
      </c>
      <c r="G13" s="101">
        <v>0.15</v>
      </c>
      <c r="H13" s="100">
        <f>'TEC CLIMAT REFRIG'!G152</f>
        <v>4482.770575483307</v>
      </c>
      <c r="I13" s="100">
        <f t="shared" si="0"/>
        <v>4482.770575483307</v>
      </c>
      <c r="J13" s="102">
        <f>I13*12</f>
        <v>53793.24690579968</v>
      </c>
    </row>
    <row r="14" spans="1:10" ht="12.75">
      <c r="A14" s="104"/>
      <c r="B14" s="83"/>
      <c r="E14" s="85"/>
      <c r="F14" s="85"/>
      <c r="G14" s="86"/>
      <c r="H14" s="90" t="s">
        <v>162</v>
      </c>
      <c r="I14" s="91">
        <f>SUM(I5:I13)</f>
        <v>60248.94010723898</v>
      </c>
      <c r="J14" s="91">
        <f>I14*12</f>
        <v>722987.2812868678</v>
      </c>
    </row>
    <row r="15" spans="1:10" ht="12.75">
      <c r="A15" s="84"/>
      <c r="E15" s="85"/>
      <c r="F15" s="85"/>
      <c r="G15" s="86"/>
      <c r="H15" s="85"/>
      <c r="I15" s="85"/>
      <c r="J15" s="85"/>
    </row>
    <row r="16" spans="2:10" ht="12.75">
      <c r="B16" s="83"/>
      <c r="E16" s="85"/>
      <c r="F16" s="85"/>
      <c r="G16" s="86"/>
      <c r="H16" s="85"/>
      <c r="I16" s="85"/>
      <c r="J16" s="85"/>
    </row>
    <row r="17" spans="1:4" ht="12.75">
      <c r="A17" s="84"/>
      <c r="C17" s="87"/>
      <c r="D17" s="88"/>
    </row>
    <row r="18" ht="12.75">
      <c r="B18" s="84" t="s">
        <v>218</v>
      </c>
    </row>
    <row r="19" ht="12.75">
      <c r="B19" s="84" t="s">
        <v>212</v>
      </c>
    </row>
    <row r="20" ht="13.5" thickBot="1">
      <c r="B20" s="89"/>
    </row>
    <row r="21" spans="2:4" ht="12.75">
      <c r="B21" s="130" t="s">
        <v>224</v>
      </c>
      <c r="C21" s="131"/>
      <c r="D21" s="132"/>
    </row>
    <row r="22" spans="2:4" ht="12.75">
      <c r="B22" s="133" t="s">
        <v>225</v>
      </c>
      <c r="C22" s="134" t="s">
        <v>226</v>
      </c>
      <c r="D22" s="135"/>
    </row>
    <row r="23" spans="2:4" ht="12.75">
      <c r="B23" s="133" t="s">
        <v>227</v>
      </c>
      <c r="C23" s="136">
        <v>0.2</v>
      </c>
      <c r="D23" s="135"/>
    </row>
    <row r="24" spans="2:4" ht="12.75">
      <c r="B24" s="133" t="s">
        <v>228</v>
      </c>
      <c r="C24" s="136">
        <v>0.2</v>
      </c>
      <c r="D24" s="135"/>
    </row>
    <row r="25" spans="2:4" ht="12.75">
      <c r="B25" s="133" t="s">
        <v>229</v>
      </c>
      <c r="C25" s="134" t="s">
        <v>226</v>
      </c>
      <c r="D25" s="135"/>
    </row>
    <row r="26" spans="2:4" ht="12.75">
      <c r="B26" s="133" t="s">
        <v>230</v>
      </c>
      <c r="C26" s="134" t="s">
        <v>226</v>
      </c>
      <c r="D26" s="135"/>
    </row>
    <row r="27" spans="2:4" ht="12.75">
      <c r="B27" s="133" t="s">
        <v>231</v>
      </c>
      <c r="C27" s="134" t="s">
        <v>226</v>
      </c>
      <c r="D27" s="135"/>
    </row>
    <row r="28" spans="2:4" ht="12.75">
      <c r="B28" s="133" t="s">
        <v>232</v>
      </c>
      <c r="C28" s="134" t="s">
        <v>226</v>
      </c>
      <c r="D28" s="135"/>
    </row>
    <row r="29" spans="2:4" ht="12.75">
      <c r="B29" s="133" t="s">
        <v>233</v>
      </c>
      <c r="C29" s="134" t="s">
        <v>226</v>
      </c>
      <c r="D29" s="135"/>
    </row>
    <row r="30" spans="2:4" ht="13.5" thickBot="1">
      <c r="B30" s="137" t="s">
        <v>234</v>
      </c>
      <c r="C30" s="138">
        <v>0.2</v>
      </c>
      <c r="D30" s="139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jairo-oliveira</cp:lastModifiedBy>
  <cp:lastPrinted>2016-09-16T21:48:17Z</cp:lastPrinted>
  <dcterms:created xsi:type="dcterms:W3CDTF">2016-04-06T15:34:37Z</dcterms:created>
  <dcterms:modified xsi:type="dcterms:W3CDTF">2016-11-25T19:31:52Z</dcterms:modified>
  <cp:category/>
  <cp:version/>
  <cp:contentType/>
  <cp:contentStatus/>
</cp:coreProperties>
</file>