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545" tabRatio="744" activeTab="4"/>
  </bookViews>
  <sheets>
    <sheet name="SUPERVISOR" sheetId="1" r:id="rId1"/>
    <sheet name="PEDREI MARC PINTOR" sheetId="2" r:id="rId2"/>
    <sheet name="OFICIAIS 220h SIND ELETR-HIDR " sheetId="3" r:id="rId3"/>
    <sheet name="SERVENTE MANUTENCAO" sheetId="4" r:id="rId4"/>
    <sheet name="TEC TELEF CLIMAT REFRIG" sheetId="5" r:id="rId5"/>
    <sheet name="postos" sheetId="6" r:id="rId6"/>
    <sheet name="Plan3" sheetId="7" state="hidden" r:id="rId7"/>
  </sheets>
  <externalReferences>
    <externalReference r:id="rId10"/>
  </externalReferences>
  <definedNames>
    <definedName name="_xlnm.Print_Area" localSheetId="2">'OFICIAIS 220h SIND ELETR-HIDR '!$A$1:$I$154</definedName>
    <definedName name="_xlnm.Print_Area" localSheetId="1">'PEDREI MARC PINTOR'!$A$1:$I$154</definedName>
    <definedName name="_xlnm.Print_Area" localSheetId="3">'SERVENTE MANUTENCAO'!$A$1:$I$154</definedName>
    <definedName name="_xlnm.Print_Area" localSheetId="0">'SUPERVISOR'!$A$1:$I$154</definedName>
    <definedName name="_xlnm.Print_Area" localSheetId="4">'TEC TELEF CLIMAT REFRIG'!$A$1:$I$154</definedName>
    <definedName name="MOMB4">'SERVENTE MANUTENCAO'!$I$144</definedName>
    <definedName name="MONA1">'SUPERVISOR'!$I$138</definedName>
    <definedName name="MONA2">'PEDREI MARC PINTOR'!$I$138</definedName>
    <definedName name="MONA3">'OFICIAIS 220h SIND ELETR-HIDR '!$I$138</definedName>
    <definedName name="MONA4">'SERVENTE MANUTENCAO'!$I$138</definedName>
    <definedName name="MONA5">'TEC TELEF CLIMAT REFRIG'!$I$138</definedName>
    <definedName name="MONB1">'SUPERVISOR'!$I$144</definedName>
    <definedName name="MONB2">'PEDREI MARC PINTOR'!$I$144</definedName>
    <definedName name="MONB3">'OFICIAIS 220h SIND ELETR-HIDR '!$I$144</definedName>
    <definedName name="MONB4">'SERVENTE MANUTENCAO'!$I$144</definedName>
    <definedName name="MONB5">'TEC TELEF CLIMAT REFRIG'!$I$144</definedName>
    <definedName name="MONC1">'SUPERVISOR'!$I$148</definedName>
    <definedName name="MONC2">'PEDREI MARC PINTOR'!$I$148</definedName>
    <definedName name="MONC3">'OFICIAIS 220h SIND ELETR-HIDR '!$I$148</definedName>
    <definedName name="MONC4">'SERVENTE MANUTENCAO'!$I$148</definedName>
    <definedName name="MONC5">'TEC TELEF CLIMAT REFRIG'!$I$148</definedName>
    <definedName name="MONTANTEA">'[1]TECNICO SEGURANCA TRABALHO'!$I$134</definedName>
    <definedName name="MONTANTEA2">#REF!</definedName>
    <definedName name="MONTANTEB">'[1]TECNICO SEGURANCA TRABALHO'!$I$140</definedName>
    <definedName name="MONTANTEB2">#REF!</definedName>
    <definedName name="MONTANTEC">'[1]TECNICO SEGURANCA TRABALHO'!$I$144</definedName>
    <definedName name="MONTANTEC2">#REF!</definedName>
    <definedName name="REMUNERACAO1">'SUPERVISOR'!$I$30</definedName>
    <definedName name="REMUNERACAO2">'PEDREI MARC PINTOR'!$I$30</definedName>
    <definedName name="REMUNERACAO3">'OFICIAIS 220h SIND ELETR-HIDR '!$I$30</definedName>
    <definedName name="REMUNERACAO4">'SERVENTE MANUTENCAO'!$I$30</definedName>
    <definedName name="REMUNERACAO5">'TEC TELEF CLIMAT REFRIG'!$I$30</definedName>
  </definedNames>
  <calcPr fullCalcOnLoad="1"/>
</workbook>
</file>

<file path=xl/sharedStrings.xml><?xml version="1.0" encoding="utf-8"?>
<sst xmlns="http://schemas.openxmlformats.org/spreadsheetml/2006/main" count="1168" uniqueCount="223">
  <si>
    <t xml:space="preserve">Técnico Eletrônico  </t>
  </si>
  <si>
    <t xml:space="preserve"> Eletricista</t>
  </si>
  <si>
    <t>Hidráulico</t>
  </si>
  <si>
    <t>Pedreiro</t>
  </si>
  <si>
    <t>Carpinteiro</t>
  </si>
  <si>
    <t>Marceneiro</t>
  </si>
  <si>
    <t xml:space="preserve">Serralheiro  </t>
  </si>
  <si>
    <t xml:space="preserve">Pintor  </t>
  </si>
  <si>
    <t>Vidraceiro</t>
  </si>
  <si>
    <t>Servente de Manutenção</t>
  </si>
  <si>
    <t xml:space="preserve">Mecânico de Automóvel  </t>
  </si>
  <si>
    <t>Coordenador de Equipes de Manutenção</t>
  </si>
  <si>
    <t xml:space="preserve">Supervisor de Manutenção </t>
  </si>
  <si>
    <t>Nº postos</t>
  </si>
  <si>
    <t>Função</t>
  </si>
  <si>
    <t>PROCESSO:</t>
  </si>
  <si>
    <t>LICITAÇÃO/EDITAL</t>
  </si>
  <si>
    <t>XX000/XX</t>
  </si>
  <si>
    <t>ABERTURA:</t>
  </si>
  <si>
    <t>XX/XX/XXXX</t>
  </si>
  <si>
    <t xml:space="preserve">OFICIAIS - CBO </t>
  </si>
  <si>
    <t>INSALUBRIDADE</t>
  </si>
  <si>
    <t>Médio</t>
  </si>
  <si>
    <t>Nº Empregado</t>
  </si>
  <si>
    <t>Máximo</t>
  </si>
  <si>
    <t>Salário Normativo CCT</t>
  </si>
  <si>
    <t>SINDUSCON</t>
  </si>
  <si>
    <t>ISSQN</t>
  </si>
  <si>
    <t>PORTO ALEGRE</t>
  </si>
  <si>
    <t>Alíquota</t>
  </si>
  <si>
    <t>Tarifa Transporte</t>
  </si>
  <si>
    <t>Vr. Unitário</t>
  </si>
  <si>
    <t>Dias</t>
  </si>
  <si>
    <t>VT p/dia</t>
  </si>
  <si>
    <t>Desconto</t>
  </si>
  <si>
    <t>Auxilio Alimentação</t>
  </si>
  <si>
    <t>CCT</t>
  </si>
  <si>
    <t>Vr. Mensal</t>
  </si>
  <si>
    <t>Nº de meses</t>
  </si>
  <si>
    <t>Qtde. p/mês</t>
  </si>
  <si>
    <t>DSR - Descanso Semanal Remunerado</t>
  </si>
  <si>
    <t>MONTANTE A</t>
  </si>
  <si>
    <t>I</t>
  </si>
  <si>
    <t>Remuneração - Grupo I</t>
  </si>
  <si>
    <t>%</t>
  </si>
  <si>
    <t>Valor Mensal/unidade de serviço (R$)</t>
  </si>
  <si>
    <t>Salário</t>
  </si>
  <si>
    <r>
      <t xml:space="preserve">Adicional Noturno 20% </t>
    </r>
    <r>
      <rPr>
        <b/>
        <sz val="5"/>
        <color indexed="8"/>
        <rFont val="Calibri"/>
        <family val="2"/>
      </rPr>
      <t>(Ver súmula 60 TST)</t>
    </r>
  </si>
  <si>
    <r>
      <t xml:space="preserve">Adicional Periculosidade 30% </t>
    </r>
    <r>
      <rPr>
        <b/>
        <sz val="5"/>
        <color indexed="8"/>
        <rFont val="Calibri"/>
        <family val="2"/>
      </rPr>
      <t>(Ver súmulas 364, 132 e 191 do TST)</t>
    </r>
  </si>
  <si>
    <r>
      <t xml:space="preserve">Adicional Insalubridade 20%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A</t>
    </r>
  </si>
  <si>
    <r>
      <t xml:space="preserve">Adicional Insalubridade 40% </t>
    </r>
    <r>
      <rPr>
        <b/>
        <sz val="8"/>
        <color indexed="8"/>
        <rFont val="Calibri"/>
        <family val="2"/>
      </rPr>
      <t>(</t>
    </r>
    <r>
      <rPr>
        <b/>
        <sz val="5"/>
        <color indexed="8"/>
        <rFont val="Calibri"/>
        <family val="2"/>
      </rPr>
      <t>Ver súmula 228 e 139 TST) Cláusula 54ª CCT SINDASSEIO-RS Alínea B</t>
    </r>
  </si>
  <si>
    <t>Total de Remuneração</t>
  </si>
  <si>
    <t>II</t>
  </si>
  <si>
    <t>Encargos Sociais - Grupo II: Obrigações Sociais</t>
  </si>
  <si>
    <r>
      <t xml:space="preserve">INSS </t>
    </r>
    <r>
      <rPr>
        <b/>
        <sz val="5"/>
        <color indexed="8"/>
        <rFont val="Calibri"/>
        <family val="2"/>
      </rPr>
      <t>(art. 22, inc. I, Lei nº 8.212/91)</t>
    </r>
  </si>
  <si>
    <r>
      <t xml:space="preserve">SESI ou SESC </t>
    </r>
    <r>
      <rPr>
        <b/>
        <sz val="5"/>
        <color indexed="8"/>
        <rFont val="Calibri"/>
        <family val="2"/>
      </rPr>
      <t>(art. 30, Lei nº 8.036/90)</t>
    </r>
  </si>
  <si>
    <r>
      <t xml:space="preserve">SENAI ou SENAC </t>
    </r>
    <r>
      <rPr>
        <b/>
        <sz val="5"/>
        <color indexed="8"/>
        <rFont val="Calibri"/>
        <family val="2"/>
      </rPr>
      <t>(Decreto-Lei nº 2.318/86)</t>
    </r>
  </si>
  <si>
    <r>
      <t xml:space="preserve">INCRA </t>
    </r>
    <r>
      <rPr>
        <b/>
        <sz val="5"/>
        <color indexed="8"/>
        <rFont val="Calibri"/>
        <family val="2"/>
      </rPr>
      <t>(art. 15I, Lei Complementar nº 011/71)</t>
    </r>
  </si>
  <si>
    <r>
      <t xml:space="preserve">SALÁRIO EDUCAÇÃO </t>
    </r>
    <r>
      <rPr>
        <b/>
        <sz val="5"/>
        <color indexed="8"/>
        <rFont val="Calibri"/>
        <family val="2"/>
      </rPr>
      <t>(art. , inc. I, Decreto nº 87.043/82)</t>
    </r>
  </si>
  <si>
    <r>
      <t>FGTS</t>
    </r>
    <r>
      <rPr>
        <b/>
        <sz val="5"/>
        <color indexed="8"/>
        <rFont val="Calibri"/>
        <family val="2"/>
      </rPr>
      <t xml:space="preserve"> (art. 15, Lei nº 8.036/90)</t>
    </r>
  </si>
  <si>
    <r>
      <t xml:space="preserve">SEG. ACIDENTE DO TRABALHO 91%, 2% e 3% </t>
    </r>
    <r>
      <rPr>
        <b/>
        <sz val="5"/>
        <color indexed="8"/>
        <rFont val="Calibri"/>
        <family val="2"/>
      </rPr>
      <t>(art. 22, inc. II, alíneas "b" e "c", da Lei nº 8.212/91)</t>
    </r>
  </si>
  <si>
    <r>
      <t xml:space="preserve">SEBRAE </t>
    </r>
    <r>
      <rPr>
        <b/>
        <sz val="5"/>
        <color indexed="8"/>
        <rFont val="Calibri"/>
        <family val="2"/>
      </rPr>
      <t>(§ 3º, art. 8º, Lei nº 8.029/90)</t>
    </r>
  </si>
  <si>
    <t>Total do Grupo II</t>
  </si>
  <si>
    <t>Os percentuais para o SAT podem variar de 0,50% a 6,00% em função do Fator de Acidente Previdenciário (FAP), Decreto nº 6.957/2009</t>
  </si>
  <si>
    <t>III</t>
  </si>
  <si>
    <t>Encargos Sociais - Grupo III: Tempo Não Trabalhado</t>
  </si>
  <si>
    <t>FÉRIAS GOZADAS + ADICIONAL DE FÉRIAS</t>
  </si>
  <si>
    <r>
      <t>FALTAS ABONADAS</t>
    </r>
    <r>
      <rPr>
        <b/>
        <vertAlign val="superscript"/>
        <sz val="8"/>
        <color indexed="8"/>
        <rFont val="Calibri"/>
        <family val="2"/>
      </rPr>
      <t xml:space="preserve"> (3)</t>
    </r>
  </si>
  <si>
    <t>LICENÇA MATERNIDADE</t>
  </si>
  <si>
    <t>LICENÇA PATERNIDADE</t>
  </si>
  <si>
    <r>
      <t xml:space="preserve">FALTAS LEGAIS </t>
    </r>
    <r>
      <rPr>
        <vertAlign val="superscript"/>
        <sz val="8"/>
        <color indexed="8"/>
        <rFont val="Calibri"/>
        <family val="2"/>
      </rPr>
      <t>(4)</t>
    </r>
  </si>
  <si>
    <t>ACIDENTE DE TRABALHO</t>
  </si>
  <si>
    <t>AVISO PRÉVIO TRABALHADO</t>
  </si>
  <si>
    <t>13º SALÁRIO</t>
  </si>
  <si>
    <t>Total do Grupo III</t>
  </si>
  <si>
    <t>(3)</t>
  </si>
  <si>
    <t>Faltas Justificadas por Auxílio Doença</t>
  </si>
  <si>
    <t>(4)</t>
  </si>
  <si>
    <t>Faltas Legais - Art. 473 CLT</t>
  </si>
  <si>
    <t>IV</t>
  </si>
  <si>
    <t>Encargos Sociais - Grupo IV: Indenizações</t>
  </si>
  <si>
    <t>INDENIZAÇÕES</t>
  </si>
  <si>
    <t>FGTS SOBRE INDENIZAÇÕES</t>
  </si>
  <si>
    <t>INDENIZAÇÃO COMPENSATÓRIA POR DEMISSÃO SEM JUSTA CAUSA</t>
  </si>
  <si>
    <t>Total do Grupo IV</t>
  </si>
  <si>
    <t>V</t>
  </si>
  <si>
    <t>Encargos Sociais - Grupo V: Incidências</t>
  </si>
  <si>
    <t>INCIDÊNCIA GRUPO II (Obrigações Sociais) X GRUPO III (Tempo Não Trabalhado)</t>
  </si>
  <si>
    <t>Total do Grupo V</t>
  </si>
  <si>
    <t>TOTAL DOS ENCAGOS SOCIAIS (II + III + IV + V)</t>
  </si>
  <si>
    <t>VI</t>
  </si>
  <si>
    <t>Demais custos relativos à Norma Coletiva ou Disposições Legais</t>
  </si>
  <si>
    <t>Auxílio alimentação (Vales, Cesta Básica, ect.) - Cláusula 10º CCT</t>
  </si>
  <si>
    <t>Vale-Transporte</t>
  </si>
  <si>
    <t xml:space="preserve">Outros (especificar) </t>
  </si>
  <si>
    <t>Total do Grupo VI</t>
  </si>
  <si>
    <t>MEMÓRIA DE CÁLCULO DO VALE TRANSPORTE</t>
  </si>
  <si>
    <t>Valor Unitário</t>
  </si>
  <si>
    <t>Dias de Trabalho</t>
  </si>
  <si>
    <t>Vale p/dia</t>
  </si>
  <si>
    <t>Custo total</t>
  </si>
  <si>
    <t>Base de cálculo</t>
  </si>
  <si>
    <t>Percentual de desconto</t>
  </si>
  <si>
    <t>Valor desconto</t>
  </si>
  <si>
    <t>Custo efetivo</t>
  </si>
  <si>
    <t>MEMÓRIA DE CÁLCULO DO VALE REFEIÇÃO (ALIMENTAÇÃO)</t>
  </si>
  <si>
    <t>Valor mensal</t>
  </si>
  <si>
    <t>Número de mês</t>
  </si>
  <si>
    <t>Quantidade por mês</t>
  </si>
  <si>
    <t>TOTAL DO MONTANTE A (V +VI)</t>
  </si>
  <si>
    <t>MONTANTE B</t>
  </si>
  <si>
    <t>Despesas Diretas</t>
  </si>
  <si>
    <r>
      <t xml:space="preserve">Transporte </t>
    </r>
    <r>
      <rPr>
        <vertAlign val="superscript"/>
        <sz val="8"/>
        <color indexed="8"/>
        <rFont val="Calibri"/>
        <family val="2"/>
      </rPr>
      <t xml:space="preserve">(5) </t>
    </r>
  </si>
  <si>
    <t>Uniformes/equipamentos</t>
  </si>
  <si>
    <t>Seguro de vida</t>
  </si>
  <si>
    <t>Materiais</t>
  </si>
  <si>
    <r>
      <t>Mobilização</t>
    </r>
    <r>
      <rPr>
        <vertAlign val="superscript"/>
        <sz val="8"/>
        <color indexed="8"/>
        <rFont val="Calibri"/>
        <family val="2"/>
      </rPr>
      <t xml:space="preserve"> (6)</t>
    </r>
  </si>
  <si>
    <t>Outros (especificar)</t>
  </si>
  <si>
    <t>Total de Despesas Diretas</t>
  </si>
  <si>
    <t>(5)</t>
  </si>
  <si>
    <t>Somente será preenchido quando o licitante fornecer transporte próprio</t>
  </si>
  <si>
    <t>(6)</t>
  </si>
  <si>
    <t>Taiis custos de mobilização não são renováveis, devendo ser eliminados após o primeiro ano de contrato caso haja prorrogação</t>
  </si>
  <si>
    <t>LIMITE QUADRO I (Despesas Diretas) sobre Montante A (exceto Vale-transporte), conforme alínea "b2", Inc. II, art. 7º, do Decreto 52.768/2015</t>
  </si>
  <si>
    <t>Dedução Vale Transporte</t>
  </si>
  <si>
    <t>Remuneração (Grupo I)</t>
  </si>
  <si>
    <t>Obrigações Sociais (Grupo II)</t>
  </si>
  <si>
    <t>Tempo Não Trabalhado (Grupo III)</t>
  </si>
  <si>
    <t>Indenizações (Grupo IV)</t>
  </si>
  <si>
    <t>Incidências (Grupo V)</t>
  </si>
  <si>
    <t>Demais Custos CCT</t>
  </si>
  <si>
    <t>Total Montante A</t>
  </si>
  <si>
    <t>Base de Cálculo</t>
  </si>
  <si>
    <t>Despesas Indiretas</t>
  </si>
  <si>
    <t>Despesas Admnistrativas</t>
  </si>
  <si>
    <t>Seguros</t>
  </si>
  <si>
    <t>Total de Despesas Indiretas</t>
  </si>
  <si>
    <t>Lucro</t>
  </si>
  <si>
    <t>LIMITE DOS QUADROS II (Despesas Indiretas) e III (Lucro) sobre Montante A (exceto Vale-transporte), conforme alínea "b1", Inc. II, art. 7º, do Decreto 52.768</t>
  </si>
  <si>
    <t>TOTAL DO MONTANTE B (I + II + III)</t>
  </si>
  <si>
    <t>MONTANTE C</t>
  </si>
  <si>
    <r>
      <t xml:space="preserve">Tributos </t>
    </r>
    <r>
      <rPr>
        <b/>
        <vertAlign val="superscript"/>
        <sz val="10"/>
        <color indexed="8"/>
        <rFont val="Calibri"/>
        <family val="2"/>
      </rPr>
      <t>(7)</t>
    </r>
  </si>
  <si>
    <t>PIS</t>
  </si>
  <si>
    <t>COFINS</t>
  </si>
  <si>
    <r>
      <t xml:space="preserve">SIMPLES </t>
    </r>
    <r>
      <rPr>
        <vertAlign val="superscript"/>
        <sz val="8"/>
        <color indexed="8"/>
        <rFont val="Calibri"/>
        <family val="2"/>
      </rPr>
      <t>(8)</t>
    </r>
  </si>
  <si>
    <t>Total de Tributos</t>
  </si>
  <si>
    <t>(7)</t>
  </si>
  <si>
    <t>O valor referente a tributos é obtido aplicando-se o percentual sobre o valor do faturamento.</t>
  </si>
  <si>
    <t>(8)</t>
  </si>
  <si>
    <t>As empresas optantes pelo SIMPLES que se enquadrarem nas exceções previstas nos parágrafos 5º-B a 5º-E do artigo 18 da Lei Complementar 123/2006, deverão preencher apenas a linha 4 da planilha</t>
  </si>
  <si>
    <t>MEMÓRIA DE CÁLCULO DOS TRIBUTOS</t>
  </si>
  <si>
    <t>Montante A</t>
  </si>
  <si>
    <t>Montante B</t>
  </si>
  <si>
    <t>CustoTotal por Empregado</t>
  </si>
  <si>
    <t>TRIBUTOS</t>
  </si>
  <si>
    <t>LUCRO REAL</t>
  </si>
  <si>
    <t>LUCRO PRESUMIDO</t>
  </si>
  <si>
    <t>Coeficiente Lucro Real</t>
  </si>
  <si>
    <t>Coeficiente Lucro Presumido</t>
  </si>
  <si>
    <r>
      <t>Coeficiente SIMPLES</t>
    </r>
    <r>
      <rPr>
        <i/>
        <vertAlign val="superscript"/>
        <sz val="6"/>
        <color indexed="8"/>
        <rFont val="Calibri"/>
        <family val="2"/>
      </rPr>
      <t xml:space="preserve"> (*)</t>
    </r>
  </si>
  <si>
    <t>OUTRO</t>
  </si>
  <si>
    <t>(*)</t>
  </si>
  <si>
    <t>Segunda faixa: Receita Bruta em 12 meses De 180.000,01 a 360.000,00- Alíquota de 6,54%</t>
  </si>
  <si>
    <t>TOTAL</t>
  </si>
  <si>
    <t>TOTAL DO MONTANTE C</t>
  </si>
  <si>
    <t>QUADRO RESUMO</t>
  </si>
  <si>
    <t>Remuneração</t>
  </si>
  <si>
    <t>Encargos Sociais (II + III + IV + V)</t>
  </si>
  <si>
    <t>Demais Custos realtivos a Norma Coletiva ou Disposições Legais</t>
  </si>
  <si>
    <t xml:space="preserve">Total do Montante A </t>
  </si>
  <si>
    <t xml:space="preserve">Total do Montante B </t>
  </si>
  <si>
    <t>Tributos</t>
  </si>
  <si>
    <t xml:space="preserve">Total do Montante C </t>
  </si>
  <si>
    <t>QUADRO RESUMO DO CONTRATO</t>
  </si>
  <si>
    <t>Serviço</t>
  </si>
  <si>
    <t>Valor Mensal por Unidade de Serviço (A + B + C)</t>
  </si>
  <si>
    <t>Quantidade de Unidade de Serviços</t>
  </si>
  <si>
    <t>Valor mensal do serviço</t>
  </si>
  <si>
    <t>Valor Mensal do Contrato</t>
  </si>
  <si>
    <t>OFICIAIS</t>
  </si>
  <si>
    <t>Nº meses</t>
  </si>
  <si>
    <t>Qtde p/mês</t>
  </si>
  <si>
    <t>Número de meses</t>
  </si>
  <si>
    <t>SINTEC/SINDIMETAL</t>
  </si>
  <si>
    <t>SINDUSCON ELETRICISTA</t>
  </si>
  <si>
    <t>SINDUSCON CONSTRUCAO CIVIL</t>
  </si>
  <si>
    <t>CONVENCAO</t>
  </si>
  <si>
    <t>220 HR</t>
  </si>
  <si>
    <t>RS001597/2015</t>
  </si>
  <si>
    <t>REG TEM</t>
  </si>
  <si>
    <t>RS002437/2015</t>
  </si>
  <si>
    <t>Vale refeicao</t>
  </si>
  <si>
    <t>RS001509/2015-RS001604/2015</t>
  </si>
  <si>
    <t>Para o vale refeição do Tecnico Eletronico e do Mecanico de Automovel foi utilizado o valor pago pelo Estado, visto não haver previsao na convencao: R$190,52</t>
  </si>
  <si>
    <t>PERICULOSIDADE</t>
  </si>
  <si>
    <t>Adicional Insalubridade 20%</t>
  </si>
  <si>
    <t>Função SUPERVISOR de Manutenção (37% Ref. IN 002 MP/SLTI)</t>
  </si>
  <si>
    <t xml:space="preserve">Adicional Periculosidade 30% </t>
  </si>
  <si>
    <t>ELETRICISTA - HIDRAULICO</t>
  </si>
  <si>
    <t>SINTEC</t>
  </si>
  <si>
    <t>Auxilio Alimentação (não há previsao na CCT; foi utilizado o valor do vale refeicao do estado)</t>
  </si>
  <si>
    <t>TECNICO ELETRONICO</t>
  </si>
  <si>
    <t>POSTO</t>
  </si>
  <si>
    <t>MENSAL</t>
  </si>
  <si>
    <t>ANUAL</t>
  </si>
  <si>
    <t>AUXILIAR DE PRODUCAO</t>
  </si>
  <si>
    <t>RS001509/2015-RS001604/2015.
Gratificacao  IN 002 MP/SLTI 37%</t>
  </si>
  <si>
    <t>Termo Aditivo 1 SINDUSCO CONST CIVIL: os salários-base vigentes em 01/06/2015, sofreram uma correção em 01/01/2016 equivalente ao INPC acumulado nos últimos seis meses (4,91%)</t>
  </si>
  <si>
    <t>LIMITE QUADRO I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</si>
  <si>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SUPERVISOR de Manutenção</t>
    </r>
    <r>
      <rPr>
        <sz val="8"/>
        <color indexed="8"/>
        <rFont val="Calibri"/>
        <family val="2"/>
      </rPr>
      <t>) com jornada diurna de oito horas com intervalo, perfazendo 44 horas semanais ou 220 mensais. Convenção Coletiva do SINDUSCON - STICC (registrada no MTE em 30/07/2015, vigência até 31/05/2016). (</t>
    </r>
    <r>
      <rPr>
        <b/>
        <sz val="8"/>
        <color indexed="8"/>
        <rFont val="Calibri"/>
        <family val="2"/>
      </rPr>
      <t>Atenção: Conforme Termo Aditivo, aplicar, sobre os salários-base vigentes em 01/06/2015, o INPC acumulado nos últimos seis meses</t>
    </r>
    <r>
      <rPr>
        <sz val="8"/>
        <color indexed="8"/>
        <rFont val="Calibri"/>
        <family val="2"/>
      </rPr>
      <t>) Em 12/15 é 4,19%. Salário base R$ 1.331,00 + 4,19% = R$ 1.386,77.</t>
    </r>
    <r>
      <rPr>
        <sz val="8"/>
        <rFont val="Calibri"/>
        <family val="2"/>
      </rPr>
      <t xml:space="preserve"> </t>
    </r>
  </si>
  <si>
    <t>Resumo das PLANILHAS DE CUSTO E FORMACAO DE PRECOS</t>
  </si>
  <si>
    <r>
      <t>Detalhamento dos Serviços: Custo relativo a um empregado da categoria OFICIAIS (</t>
    </r>
    <r>
      <rPr>
        <b/>
        <sz val="8"/>
        <color indexed="8"/>
        <rFont val="Calibri"/>
        <family val="2"/>
      </rPr>
      <t>PEDREIRO, MARCENEIRO, PINTOR</t>
    </r>
    <r>
      <rPr>
        <sz val="8"/>
        <color indexed="8"/>
        <rFont val="Calibri"/>
        <family val="2"/>
      </rPr>
      <t>) com jornada diurna de 8:48hrs com intervalo, perfazendo 44 horas semanais ou 220 mensais. Convenção Coletiva do SINDUSCON - STICC (registrada no MTE em 30/07/2015, vigência até 31/05/2016). (</t>
    </r>
    <r>
      <rPr>
        <b/>
        <sz val="8"/>
        <color indexed="8"/>
        <rFont val="Calibri"/>
        <family val="2"/>
      </rPr>
      <t>Atenção: Conforme Termo Aditivo, aplicar, sobre os salários-base vigentes em 01/06/2015, o INPC acumulado nos últimos seis meses</t>
    </r>
    <r>
      <rPr>
        <sz val="8"/>
        <color indexed="8"/>
        <rFont val="Calibri"/>
        <family val="2"/>
      </rPr>
      <t>) Em 12/15 é 4,19%. Salário base R$ 1.331,00 + 4,19% = R$ 1.386,77.</t>
    </r>
    <r>
      <rPr>
        <sz val="8"/>
        <rFont val="Calibri"/>
        <family val="2"/>
      </rPr>
      <t xml:space="preserve"> </t>
    </r>
  </si>
  <si>
    <t>Periculosidade 30%: CLT § 1º de seu Art. 193</t>
  </si>
  <si>
    <t>Auxiliar de Serviços Gerais/Produção</t>
  </si>
  <si>
    <t xml:space="preserve">Detalhamento dos Serviços: Custo relativo a um empregado da categoria OFICIAIS (ELETRICISTA, HIDRÁULICOS,) com jornada diurna de 8:48hrs com intervalo, perfazendo 44 horas semanais ou 220 mensais. Convenção Coletiva do SINDUSCON (registrada no MTE em 02/09/2015, vigência até 31/05/2016). </t>
  </si>
  <si>
    <r>
      <t>Detalhamento dos Serviços: Custo relativo a um empregado da categoria AJUDANTE (</t>
    </r>
    <r>
      <rPr>
        <b/>
        <sz val="8"/>
        <color indexed="8"/>
        <rFont val="Calibri"/>
        <family val="2"/>
      </rPr>
      <t>SERVENTE DE MANUTENCAO</t>
    </r>
    <r>
      <rPr>
        <sz val="8"/>
        <color indexed="8"/>
        <rFont val="Calibri"/>
        <family val="2"/>
      </rPr>
      <t>) com jornada diurna de 8:48 hrs com intervalo, perfazendo 44 horas semanais ou 220 mensais. Convenção Coletiva do SINDUSCON - STICC (registrada no MTE em 30/07/2015, vigência até 31/05/2016). (</t>
    </r>
    <r>
      <rPr>
        <b/>
        <sz val="8"/>
        <color indexed="8"/>
        <rFont val="Calibri"/>
        <family val="2"/>
      </rPr>
      <t>Atenção: Conforme Termo Aditivo, aplicar, sobre os salários-base vigentes em 01/06/2015, o INPC acumulado nos últimos seis meses</t>
    </r>
    <r>
      <rPr>
        <sz val="8"/>
        <color indexed="8"/>
        <rFont val="Calibri"/>
        <family val="2"/>
      </rPr>
      <t>) Em 12/15 é 4,19%. Salário base R$ 1.016,40 + 4,19% = R$ 1.066,31</t>
    </r>
  </si>
  <si>
    <t>Detalhamento dos Serviços: Custo relativo a um empregado da categoria TECNICO INDUSTRIAL DE NIVEL MEDIO (TECNICO EM TELEFONIA, TECNICO EM REFRIGERACAO E CLIMATIZACAO) com jornada diurna de 08:48hrs, com intervalo, perfazendo 44 horas semanais ou 220 mensais. Convenção Coletiva do SINTEC (registrada no MTE RS00246/2016 em 04/02/2016, vigência até 30/04/2016). Não existe registro no MTE de CCT atualizada.</t>
  </si>
  <si>
    <t>TECNICO INDUSTRIAL DE NIVEL MEDIO</t>
  </si>
  <si>
    <t>Técnico Telefonia</t>
  </si>
  <si>
    <t>Técnico Climatização  e refrigeração</t>
  </si>
  <si>
    <t>SPI</t>
  </si>
  <si>
    <r>
      <t>PLANILHA DE CUSTOS E FORMAÇÃO DE PREÇOS DE SERVIÇOS CONTINUADOS</t>
    </r>
    <r>
      <rPr>
        <b/>
        <u val="single"/>
        <sz val="10"/>
        <color indexed="62"/>
        <rFont val="Calibri"/>
        <family val="2"/>
      </rPr>
      <t xml:space="preserve"> NÃO PADRONIZADOS</t>
    </r>
    <r>
      <rPr>
        <b/>
        <sz val="8"/>
        <color indexed="8"/>
        <rFont val="Calibri"/>
        <family val="2"/>
      </rPr>
      <t xml:space="preserve"> COM DEDICAÇÃO EXCLUSIVA DE MÃO DE OBRA (ANEXO III - DECRETOS 52.768 de 15.12.2015 e 52.823 de 22.12.2015) - ELABORADA PELO DEPLAN CONFORME TERMO DE REFERENCIA DE FOLHAS 160 A 173.</t>
    </r>
  </si>
  <si>
    <t>Lucro Presumido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</si>
</sst>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0.0%"/>
    <numFmt numFmtId="166" formatCode="&quot;R$&quot;\ #,##0.00"/>
    <numFmt numFmtId="167" formatCode="0.000000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0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7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6"/>
      <color indexed="8"/>
      <name val="Calibri"/>
      <family val="2"/>
    </font>
    <font>
      <i/>
      <sz val="6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i/>
      <vertAlign val="superscript"/>
      <sz val="6"/>
      <color indexed="8"/>
      <name val="Calibri"/>
      <family val="2"/>
    </font>
    <font>
      <b/>
      <i/>
      <sz val="6"/>
      <color indexed="8"/>
      <name val="Calibri"/>
      <family val="2"/>
    </font>
    <font>
      <sz val="5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b/>
      <sz val="1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5"/>
      <color theme="1"/>
      <name val="Calibri"/>
      <family val="2"/>
    </font>
    <font>
      <sz val="6"/>
      <color theme="1"/>
      <name val="Calibri"/>
      <family val="2"/>
    </font>
    <font>
      <b/>
      <i/>
      <sz val="6"/>
      <color theme="1"/>
      <name val="Calibri"/>
      <family val="2"/>
    </font>
    <font>
      <sz val="5"/>
      <color theme="1"/>
      <name val="Calibri"/>
      <family val="2"/>
    </font>
    <font>
      <sz val="10"/>
      <color theme="1"/>
      <name val="Calibri"/>
      <family val="2"/>
    </font>
    <font>
      <b/>
      <sz val="10"/>
      <color rgb="FF1E241A"/>
      <name val="Verdana"/>
      <family val="2"/>
    </font>
    <font>
      <sz val="10"/>
      <color rgb="FF1E241A"/>
      <name val="Verdana"/>
      <family val="2"/>
    </font>
    <font>
      <b/>
      <sz val="10"/>
      <color theme="1"/>
      <name val="Calibri"/>
      <family val="2"/>
    </font>
    <font>
      <i/>
      <sz val="7"/>
      <color theme="1"/>
      <name val="Calibri"/>
      <family val="2"/>
    </font>
    <font>
      <i/>
      <sz val="6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91">
    <xf numFmtId="0" fontId="0" fillId="0" borderId="0" xfId="0" applyFont="1" applyAlignment="1">
      <alignment/>
    </xf>
    <xf numFmtId="164" fontId="57" fillId="0" borderId="0" xfId="0" applyNumberFormat="1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9" fontId="57" fillId="33" borderId="13" xfId="0" applyNumberFormat="1" applyFont="1" applyFill="1" applyBorder="1" applyAlignment="1">
      <alignment horizontal="center" vertical="center" wrapText="1"/>
    </xf>
    <xf numFmtId="1" fontId="57" fillId="33" borderId="13" xfId="0" applyNumberFormat="1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4" fontId="57" fillId="33" borderId="13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10" fontId="57" fillId="33" borderId="13" xfId="0" applyNumberFormat="1" applyFont="1" applyFill="1" applyBorder="1" applyAlignment="1">
      <alignment horizontal="center" vertical="center" wrapText="1"/>
    </xf>
    <xf numFmtId="2" fontId="57" fillId="33" borderId="13" xfId="0" applyNumberFormat="1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10" fontId="57" fillId="33" borderId="17" xfId="0" applyNumberFormat="1" applyFont="1" applyFill="1" applyBorder="1" applyAlignment="1">
      <alignment horizontal="center" vertical="center" wrapText="1"/>
    </xf>
    <xf numFmtId="0" fontId="58" fillId="5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4" fontId="57" fillId="34" borderId="11" xfId="0" applyNumberFormat="1" applyFont="1" applyFill="1" applyBorder="1" applyAlignment="1">
      <alignment horizontal="center" vertical="center" wrapText="1"/>
    </xf>
    <xf numFmtId="2" fontId="57" fillId="0" borderId="0" xfId="0" applyNumberFormat="1" applyFont="1" applyAlignment="1">
      <alignment horizontal="center" vertical="center" wrapText="1"/>
    </xf>
    <xf numFmtId="164" fontId="60" fillId="0" borderId="11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2" fontId="61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2" fillId="0" borderId="0" xfId="0" applyFont="1" applyAlignment="1" quotePrefix="1">
      <alignment horizontal="center" vertical="center" wrapText="1"/>
    </xf>
    <xf numFmtId="2" fontId="60" fillId="0" borderId="0" xfId="0" applyNumberFormat="1" applyFont="1" applyAlignment="1">
      <alignment horizontal="center" vertical="center" wrapText="1"/>
    </xf>
    <xf numFmtId="165" fontId="57" fillId="0" borderId="0" xfId="0" applyNumberFormat="1" applyFont="1" applyAlignment="1">
      <alignment horizontal="center" vertical="center" wrapText="1"/>
    </xf>
    <xf numFmtId="164" fontId="60" fillId="33" borderId="11" xfId="0" applyNumberFormat="1" applyFont="1" applyFill="1" applyBorder="1" applyAlignment="1">
      <alignment horizontal="center" vertical="center" wrapText="1"/>
    </xf>
    <xf numFmtId="4" fontId="60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64" fontId="60" fillId="0" borderId="0" xfId="0" applyNumberFormat="1" applyFont="1" applyBorder="1" applyAlignment="1">
      <alignment horizontal="center"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9" fontId="57" fillId="0" borderId="11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2" fontId="61" fillId="0" borderId="0" xfId="0" applyNumberFormat="1" applyFont="1" applyBorder="1" applyAlignment="1">
      <alignment horizontal="center" vertical="center" wrapText="1"/>
    </xf>
    <xf numFmtId="9" fontId="61" fillId="0" borderId="0" xfId="0" applyNumberFormat="1" applyFont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1" fontId="57" fillId="0" borderId="11" xfId="0" applyNumberFormat="1" applyFont="1" applyBorder="1" applyAlignment="1">
      <alignment horizontal="center" vertical="center" wrapText="1"/>
    </xf>
    <xf numFmtId="10" fontId="57" fillId="0" borderId="11" xfId="0" applyNumberFormat="1" applyFont="1" applyBorder="1" applyAlignment="1">
      <alignment horizontal="center" vertical="center" wrapText="1"/>
    </xf>
    <xf numFmtId="164" fontId="60" fillId="13" borderId="11" xfId="0" applyNumberFormat="1" applyFont="1" applyFill="1" applyBorder="1" applyAlignment="1">
      <alignment horizontal="center" vertical="center" wrapText="1"/>
    </xf>
    <xf numFmtId="4" fontId="60" fillId="13" borderId="11" xfId="0" applyNumberFormat="1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164" fontId="60" fillId="34" borderId="0" xfId="0" applyNumberFormat="1" applyFont="1" applyFill="1" applyBorder="1" applyAlignment="1">
      <alignment horizontal="center" vertical="center" wrapText="1"/>
    </xf>
    <xf numFmtId="4" fontId="60" fillId="34" borderId="0" xfId="0" applyNumberFormat="1" applyFont="1" applyFill="1" applyBorder="1" applyAlignment="1">
      <alignment horizontal="center" vertical="center" wrapText="1"/>
    </xf>
    <xf numFmtId="2" fontId="57" fillId="34" borderId="0" xfId="0" applyNumberFormat="1" applyFont="1" applyFill="1" applyAlignment="1">
      <alignment horizontal="center" vertical="center" wrapText="1"/>
    </xf>
    <xf numFmtId="0" fontId="57" fillId="34" borderId="0" xfId="0" applyFont="1" applyFill="1" applyAlignment="1">
      <alignment horizontal="center" vertical="center" wrapText="1"/>
    </xf>
    <xf numFmtId="4" fontId="60" fillId="35" borderId="11" xfId="0" applyNumberFormat="1" applyFont="1" applyFill="1" applyBorder="1" applyAlignment="1">
      <alignment horizontal="center" vertical="center" wrapText="1"/>
    </xf>
    <xf numFmtId="9" fontId="58" fillId="25" borderId="11" xfId="0" applyNumberFormat="1" applyFont="1" applyFill="1" applyBorder="1" applyAlignment="1" quotePrefix="1">
      <alignment horizontal="center" vertical="center" wrapText="1"/>
    </xf>
    <xf numFmtId="2" fontId="58" fillId="35" borderId="11" xfId="0" applyNumberFormat="1" applyFont="1" applyFill="1" applyBorder="1" applyAlignment="1" quotePrefix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2" fontId="63" fillId="34" borderId="11" xfId="0" applyNumberFormat="1" applyFont="1" applyFill="1" applyBorder="1" applyAlignment="1">
      <alignment horizontal="center" vertical="center" wrapText="1"/>
    </xf>
    <xf numFmtId="0" fontId="63" fillId="34" borderId="11" xfId="0" applyFont="1" applyFill="1" applyBorder="1" applyAlignment="1" quotePrefix="1">
      <alignment horizontal="center" vertical="center" wrapText="1"/>
    </xf>
    <xf numFmtId="10" fontId="63" fillId="34" borderId="11" xfId="0" applyNumberFormat="1" applyFont="1" applyFill="1" applyBorder="1" applyAlignment="1">
      <alignment horizontal="center" vertical="center" wrapText="1"/>
    </xf>
    <xf numFmtId="164" fontId="63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49" fontId="57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4" fillId="35" borderId="11" xfId="0" applyFont="1" applyFill="1" applyBorder="1" applyAlignment="1" quotePrefix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 quotePrefix="1">
      <alignment horizontal="center" vertical="center" wrapText="1"/>
    </xf>
    <xf numFmtId="4" fontId="58" fillId="0" borderId="11" xfId="0" applyNumberFormat="1" applyFont="1" applyBorder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 wrapText="1"/>
    </xf>
    <xf numFmtId="4" fontId="57" fillId="0" borderId="0" xfId="0" applyNumberFormat="1" applyFont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4" fontId="57" fillId="10" borderId="11" xfId="0" applyNumberFormat="1" applyFont="1" applyFill="1" applyBorder="1" applyAlignment="1">
      <alignment horizontal="center" vertical="center" wrapText="1"/>
    </xf>
    <xf numFmtId="4" fontId="60" fillId="10" borderId="11" xfId="0" applyNumberFormat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10" fontId="58" fillId="0" borderId="11" xfId="0" applyNumberFormat="1" applyFont="1" applyBorder="1" applyAlignment="1">
      <alignment horizontal="center" vertical="center" wrapText="1"/>
    </xf>
    <xf numFmtId="10" fontId="57" fillId="0" borderId="11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0" fontId="63" fillId="34" borderId="11" xfId="0" applyFont="1" applyFill="1" applyBorder="1" applyAlignment="1" quotePrefix="1">
      <alignment horizontal="center" vertical="center" wrapText="1"/>
    </xf>
    <xf numFmtId="4" fontId="57" fillId="34" borderId="11" xfId="0" applyNumberFormat="1" applyFont="1" applyFill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top"/>
    </xf>
    <xf numFmtId="0" fontId="66" fillId="0" borderId="0" xfId="0" applyFont="1" applyFill="1" applyAlignment="1">
      <alignment horizontal="justify" vertical="top"/>
    </xf>
    <xf numFmtId="0" fontId="66" fillId="0" borderId="0" xfId="0" applyFont="1" applyFill="1" applyAlignment="1">
      <alignment vertical="top"/>
    </xf>
    <xf numFmtId="166" fontId="66" fillId="0" borderId="0" xfId="0" applyNumberFormat="1" applyFont="1" applyFill="1" applyAlignment="1">
      <alignment vertical="top"/>
    </xf>
    <xf numFmtId="9" fontId="66" fillId="0" borderId="0" xfId="0" applyNumberFormat="1" applyFont="1" applyFill="1" applyAlignment="1">
      <alignment horizontal="center" vertical="top"/>
    </xf>
    <xf numFmtId="166" fontId="66" fillId="0" borderId="0" xfId="0" applyNumberFormat="1" applyFont="1" applyFill="1" applyAlignment="1">
      <alignment horizontal="left" vertical="top"/>
    </xf>
    <xf numFmtId="0" fontId="67" fillId="0" borderId="0" xfId="0" applyFont="1" applyFill="1" applyAlignment="1">
      <alignment horizontal="right" vertical="top" wrapText="1"/>
    </xf>
    <xf numFmtId="0" fontId="68" fillId="0" borderId="0" xfId="0" applyFont="1" applyFill="1" applyAlignment="1">
      <alignment vertical="top" wrapText="1"/>
    </xf>
    <xf numFmtId="0" fontId="69" fillId="0" borderId="0" xfId="0" applyFont="1" applyFill="1" applyAlignment="1">
      <alignment horizontal="left" vertical="top"/>
    </xf>
    <xf numFmtId="0" fontId="69" fillId="0" borderId="0" xfId="0" applyFont="1" applyFill="1" applyAlignment="1">
      <alignment vertical="top"/>
    </xf>
    <xf numFmtId="166" fontId="69" fillId="0" borderId="0" xfId="0" applyNumberFormat="1" applyFont="1" applyFill="1" applyAlignment="1">
      <alignment vertical="top"/>
    </xf>
    <xf numFmtId="0" fontId="69" fillId="0" borderId="0" xfId="0" applyFont="1" applyFill="1" applyAlignment="1">
      <alignment horizontal="center" vertical="top"/>
    </xf>
    <xf numFmtId="1" fontId="69" fillId="0" borderId="0" xfId="0" applyNumberFormat="1" applyFont="1" applyFill="1" applyAlignment="1">
      <alignment vertical="top"/>
    </xf>
    <xf numFmtId="0" fontId="66" fillId="0" borderId="18" xfId="0" applyFont="1" applyFill="1" applyBorder="1" applyAlignment="1">
      <alignment horizontal="center" vertical="top"/>
    </xf>
    <xf numFmtId="0" fontId="66" fillId="0" borderId="19" xfId="0" applyFont="1" applyFill="1" applyBorder="1" applyAlignment="1">
      <alignment vertical="top"/>
    </xf>
    <xf numFmtId="0" fontId="66" fillId="0" borderId="19" xfId="0" applyFont="1" applyFill="1" applyBorder="1" applyAlignment="1">
      <alignment horizontal="center" vertical="top"/>
    </xf>
    <xf numFmtId="0" fontId="69" fillId="0" borderId="19" xfId="0" applyFont="1" applyFill="1" applyBorder="1" applyAlignment="1">
      <alignment horizontal="center" vertical="top"/>
    </xf>
    <xf numFmtId="0" fontId="69" fillId="0" borderId="20" xfId="0" applyFont="1" applyFill="1" applyBorder="1" applyAlignment="1">
      <alignment horizontal="center" vertical="top"/>
    </xf>
    <xf numFmtId="0" fontId="66" fillId="0" borderId="19" xfId="0" applyFont="1" applyFill="1" applyBorder="1" applyAlignment="1">
      <alignment horizontal="justify" vertical="top"/>
    </xf>
    <xf numFmtId="166" fontId="66" fillId="0" borderId="19" xfId="0" applyNumberFormat="1" applyFont="1" applyFill="1" applyBorder="1" applyAlignment="1">
      <alignment vertical="top"/>
    </xf>
    <xf numFmtId="9" fontId="66" fillId="0" borderId="19" xfId="0" applyNumberFormat="1" applyFont="1" applyFill="1" applyBorder="1" applyAlignment="1">
      <alignment horizontal="center" vertical="top"/>
    </xf>
    <xf numFmtId="166" fontId="66" fillId="0" borderId="20" xfId="0" applyNumberFormat="1" applyFont="1" applyFill="1" applyBorder="1" applyAlignment="1">
      <alignment vertical="top"/>
    </xf>
    <xf numFmtId="0" fontId="66" fillId="0" borderId="19" xfId="0" applyFont="1" applyFill="1" applyBorder="1" applyAlignment="1">
      <alignment vertical="top" wrapText="1"/>
    </xf>
    <xf numFmtId="0" fontId="66" fillId="0" borderId="0" xfId="0" applyFont="1" applyFill="1" applyAlignment="1">
      <alignment horizontal="left" vertical="top"/>
    </xf>
    <xf numFmtId="0" fontId="69" fillId="0" borderId="21" xfId="0" applyFont="1" applyFill="1" applyBorder="1" applyAlignment="1">
      <alignment horizontal="left" vertical="top"/>
    </xf>
    <xf numFmtId="0" fontId="69" fillId="0" borderId="22" xfId="0" applyFont="1" applyFill="1" applyBorder="1" applyAlignment="1">
      <alignment horizontal="justify" vertical="top"/>
    </xf>
    <xf numFmtId="167" fontId="69" fillId="0" borderId="23" xfId="0" applyNumberFormat="1" applyFont="1" applyFill="1" applyBorder="1" applyAlignment="1">
      <alignment vertical="top"/>
    </xf>
    <xf numFmtId="0" fontId="57" fillId="0" borderId="11" xfId="0" applyFont="1" applyFill="1" applyBorder="1" applyAlignment="1">
      <alignment horizontal="center" vertical="center" wrapText="1"/>
    </xf>
    <xf numFmtId="10" fontId="57" fillId="0" borderId="11" xfId="0" applyNumberFormat="1" applyFont="1" applyFill="1" applyBorder="1" applyAlignment="1">
      <alignment horizontal="center" vertical="center" wrapText="1"/>
    </xf>
    <xf numFmtId="10" fontId="58" fillId="0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60" fillId="34" borderId="11" xfId="0" applyNumberFormat="1" applyFont="1" applyFill="1" applyBorder="1" applyAlignment="1">
      <alignment horizontal="center" vertical="center" wrapText="1"/>
    </xf>
    <xf numFmtId="49" fontId="57" fillId="35" borderId="11" xfId="0" applyNumberFormat="1" applyFont="1" applyFill="1" applyBorder="1" applyAlignment="1">
      <alignment horizontal="center" vertical="center" wrapText="1"/>
    </xf>
    <xf numFmtId="49" fontId="60" fillId="35" borderId="18" xfId="0" applyNumberFormat="1" applyFont="1" applyFill="1" applyBorder="1" applyAlignment="1">
      <alignment horizontal="center" vertical="center" wrapText="1"/>
    </xf>
    <xf numFmtId="0" fontId="57" fillId="10" borderId="11" xfId="0" applyFont="1" applyFill="1" applyBorder="1" applyAlignment="1">
      <alignment horizontal="center" vertical="center" wrapText="1"/>
    </xf>
    <xf numFmtId="0" fontId="58" fillId="10" borderId="11" xfId="0" applyFont="1" applyFill="1" applyBorder="1" applyAlignment="1">
      <alignment horizontal="center" vertical="center" wrapText="1"/>
    </xf>
    <xf numFmtId="0" fontId="57" fillId="10" borderId="18" xfId="0" applyFont="1" applyFill="1" applyBorder="1" applyAlignment="1">
      <alignment horizontal="left" vertical="center" wrapText="1"/>
    </xf>
    <xf numFmtId="0" fontId="57" fillId="10" borderId="19" xfId="0" applyFont="1" applyFill="1" applyBorder="1" applyAlignment="1">
      <alignment horizontal="left" vertical="center" wrapText="1"/>
    </xf>
    <xf numFmtId="0" fontId="57" fillId="10" borderId="20" xfId="0" applyFont="1" applyFill="1" applyBorder="1" applyAlignment="1">
      <alignment horizontal="left" vertical="center" wrapText="1"/>
    </xf>
    <xf numFmtId="0" fontId="60" fillId="10" borderId="18" xfId="0" applyFont="1" applyFill="1" applyBorder="1" applyAlignment="1">
      <alignment horizontal="center" vertical="center" wrapText="1"/>
    </xf>
    <xf numFmtId="0" fontId="60" fillId="10" borderId="19" xfId="0" applyFont="1" applyFill="1" applyBorder="1" applyAlignment="1">
      <alignment horizontal="center" vertical="center" wrapText="1"/>
    </xf>
    <xf numFmtId="0" fontId="60" fillId="10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60" fillId="13" borderId="18" xfId="0" applyFont="1" applyFill="1" applyBorder="1" applyAlignment="1">
      <alignment horizontal="center" vertical="center" wrapText="1"/>
    </xf>
    <xf numFmtId="0" fontId="60" fillId="13" borderId="19" xfId="0" applyFont="1" applyFill="1" applyBorder="1" applyAlignment="1">
      <alignment horizontal="center" vertical="center" wrapText="1"/>
    </xf>
    <xf numFmtId="0" fontId="60" fillId="13" borderId="20" xfId="0" applyFont="1" applyFill="1" applyBorder="1" applyAlignment="1">
      <alignment horizontal="center" vertical="center" wrapText="1"/>
    </xf>
    <xf numFmtId="0" fontId="58" fillId="36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 wrapText="1"/>
    </xf>
    <xf numFmtId="0" fontId="64" fillId="35" borderId="11" xfId="0" applyFont="1" applyFill="1" applyBorder="1" applyAlignment="1">
      <alignment horizontal="left" vertical="center" wrapText="1"/>
    </xf>
    <xf numFmtId="10" fontId="58" fillId="35" borderId="11" xfId="0" applyNumberFormat="1" applyFont="1" applyFill="1" applyBorder="1" applyAlignment="1">
      <alignment horizontal="center" vertical="center" wrapText="1"/>
    </xf>
    <xf numFmtId="0" fontId="63" fillId="0" borderId="24" xfId="0" applyFont="1" applyBorder="1" applyAlignment="1">
      <alignment horizontal="left" vertical="center" wrapText="1"/>
    </xf>
    <xf numFmtId="0" fontId="60" fillId="13" borderId="11" xfId="0" applyFont="1" applyFill="1" applyBorder="1" applyAlignment="1">
      <alignment horizontal="center" vertical="center" wrapText="1"/>
    </xf>
    <xf numFmtId="0" fontId="58" fillId="11" borderId="11" xfId="0" applyFont="1" applyFill="1" applyBorder="1" applyAlignment="1">
      <alignment horizontal="center" vertical="center" wrapText="1"/>
    </xf>
    <xf numFmtId="0" fontId="57" fillId="0" borderId="11" xfId="0" applyFont="1" applyBorder="1" applyAlignment="1" quotePrefix="1">
      <alignment horizontal="left" vertical="center" wrapText="1"/>
    </xf>
    <xf numFmtId="10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 quotePrefix="1">
      <alignment horizontal="left" vertical="center" wrapText="1"/>
    </xf>
    <xf numFmtId="0" fontId="57" fillId="34" borderId="11" xfId="0" applyFont="1" applyFill="1" applyBorder="1" applyAlignment="1" quotePrefix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60" fillId="35" borderId="11" xfId="0" applyFont="1" applyFill="1" applyBorder="1" applyAlignment="1" quotePrefix="1">
      <alignment horizontal="center" vertical="center" wrapText="1"/>
    </xf>
    <xf numFmtId="0" fontId="57" fillId="0" borderId="11" xfId="0" applyFont="1" applyBorder="1" applyAlignment="1" quotePrefix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4" fontId="57" fillId="0" borderId="20" xfId="0" applyNumberFormat="1" applyFont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60" fillId="0" borderId="18" xfId="0" applyNumberFormat="1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70" fillId="0" borderId="25" xfId="0" applyFont="1" applyBorder="1" applyAlignment="1">
      <alignment horizontal="left" vertical="center" wrapText="1"/>
    </xf>
    <xf numFmtId="0" fontId="63" fillId="34" borderId="11" xfId="0" applyFont="1" applyFill="1" applyBorder="1" applyAlignment="1" quotePrefix="1">
      <alignment horizontal="center" vertical="center" wrapText="1"/>
    </xf>
    <xf numFmtId="4" fontId="57" fillId="34" borderId="11" xfId="0" applyNumberFormat="1" applyFont="1" applyFill="1" applyBorder="1" applyAlignment="1">
      <alignment horizontal="center" vertical="center" wrapText="1"/>
    </xf>
    <xf numFmtId="0" fontId="69" fillId="5" borderId="18" xfId="0" applyFont="1" applyFill="1" applyBorder="1" applyAlignment="1">
      <alignment horizontal="center" vertical="center" wrapText="1"/>
    </xf>
    <xf numFmtId="0" fontId="69" fillId="5" borderId="19" xfId="0" applyFont="1" applyFill="1" applyBorder="1" applyAlignment="1">
      <alignment horizontal="center" vertical="center" wrapText="1"/>
    </xf>
    <xf numFmtId="0" fontId="69" fillId="5" borderId="20" xfId="0" applyFont="1" applyFill="1" applyBorder="1" applyAlignment="1">
      <alignment horizontal="center" vertical="center" wrapText="1"/>
    </xf>
    <xf numFmtId="0" fontId="58" fillId="25" borderId="11" xfId="0" applyFont="1" applyFill="1" applyBorder="1" applyAlignment="1" quotePrefix="1">
      <alignment horizontal="center" vertical="center" wrapText="1"/>
    </xf>
    <xf numFmtId="0" fontId="71" fillId="0" borderId="24" xfId="0" applyFont="1" applyBorder="1" applyAlignment="1">
      <alignment horizontal="left" vertical="center" wrapText="1"/>
    </xf>
    <xf numFmtId="0" fontId="70" fillId="0" borderId="24" xfId="0" applyFont="1" applyBorder="1" applyAlignment="1">
      <alignment horizontal="left" vertical="center" wrapText="1"/>
    </xf>
    <xf numFmtId="0" fontId="60" fillId="35" borderId="11" xfId="0" applyFont="1" applyFill="1" applyBorder="1" applyAlignment="1">
      <alignment horizontal="center" vertical="center" wrapText="1"/>
    </xf>
    <xf numFmtId="2" fontId="57" fillId="0" borderId="11" xfId="0" applyNumberFormat="1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left" vertical="center" wrapText="1"/>
    </xf>
    <xf numFmtId="0" fontId="57" fillId="0" borderId="26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2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0" fontId="57" fillId="33" borderId="31" xfId="0" applyFont="1" applyFill="1" applyBorder="1" applyAlignment="1">
      <alignment horizontal="center" vertical="center" wrapText="1"/>
    </xf>
    <xf numFmtId="0" fontId="57" fillId="33" borderId="32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24" fillId="37" borderId="0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AAA\INFORMACOES%20EXPEDIENTES%20SPI%20PROA\EXPEDIENTE%2065241203133%20TECNICO%20SEGURANCA%20TRABALHO%20HBMSM\EXPEDIENTE%2065241203133%20TECNICO%20SEGURANCA%20TRABALHO%20HBMSM%20LUCRO%20RE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CNICO SEGURANCA TRABALHO"/>
      <sheetName val="Plan4"/>
    </sheetNames>
    <sheetDataSet>
      <sheetData sheetId="0">
        <row r="134">
          <cell r="I134">
            <v>4144.9627120000005</v>
          </cell>
        </row>
        <row r="140">
          <cell r="I140">
            <v>1123.6295593600003</v>
          </cell>
        </row>
        <row r="144">
          <cell r="I144">
            <v>804.7129405823632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82" t="s">
        <v>221</v>
      </c>
      <c r="B1" s="182"/>
      <c r="C1" s="182"/>
      <c r="D1" s="182"/>
      <c r="E1" s="182"/>
      <c r="F1" s="182"/>
      <c r="G1" s="182"/>
      <c r="H1" s="182"/>
      <c r="I1" s="182"/>
    </row>
    <row r="2" spans="1:9" ht="22.5" customHeight="1">
      <c r="A2" s="182" t="s">
        <v>15</v>
      </c>
      <c r="B2" s="182"/>
      <c r="C2" s="183">
        <v>209921400167</v>
      </c>
      <c r="D2" s="183"/>
      <c r="E2" s="2"/>
      <c r="F2" s="2"/>
      <c r="G2" s="187" t="s">
        <v>222</v>
      </c>
      <c r="H2" s="187"/>
      <c r="I2" s="187"/>
    </row>
    <row r="3" spans="1:9" ht="11.25">
      <c r="A3" s="182" t="s">
        <v>16</v>
      </c>
      <c r="B3" s="182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75" t="s">
        <v>209</v>
      </c>
      <c r="B5" s="176"/>
      <c r="C5" s="176"/>
      <c r="D5" s="176"/>
      <c r="E5" s="176"/>
      <c r="F5" s="176"/>
      <c r="G5" s="184" t="s">
        <v>20</v>
      </c>
      <c r="H5" s="185"/>
      <c r="I5" s="6">
        <v>220</v>
      </c>
    </row>
    <row r="6" spans="1:9" ht="11.25" customHeight="1">
      <c r="A6" s="177"/>
      <c r="B6" s="178"/>
      <c r="C6" s="178"/>
      <c r="D6" s="178"/>
      <c r="E6" s="178"/>
      <c r="F6" s="178"/>
      <c r="G6" s="186" t="s">
        <v>21</v>
      </c>
      <c r="H6" s="80" t="s">
        <v>22</v>
      </c>
      <c r="I6" s="8">
        <v>0.2</v>
      </c>
    </row>
    <row r="7" spans="1:9" ht="11.25" customHeight="1">
      <c r="A7" s="177"/>
      <c r="B7" s="178"/>
      <c r="C7" s="178"/>
      <c r="D7" s="178"/>
      <c r="E7" s="178"/>
      <c r="F7" s="178"/>
      <c r="G7" s="186"/>
      <c r="H7" s="80" t="s">
        <v>23</v>
      </c>
      <c r="I7" s="9">
        <v>0</v>
      </c>
    </row>
    <row r="8" spans="1:9" ht="11.25" customHeight="1">
      <c r="A8" s="177"/>
      <c r="B8" s="178"/>
      <c r="C8" s="178"/>
      <c r="D8" s="178"/>
      <c r="E8" s="178"/>
      <c r="F8" s="178"/>
      <c r="G8" s="186"/>
      <c r="H8" s="80" t="s">
        <v>24</v>
      </c>
      <c r="I8" s="8">
        <v>0.4</v>
      </c>
    </row>
    <row r="9" spans="1:9" ht="24.75" customHeight="1">
      <c r="A9" s="179"/>
      <c r="B9" s="180"/>
      <c r="C9" s="180"/>
      <c r="D9" s="180"/>
      <c r="E9" s="180"/>
      <c r="F9" s="180"/>
      <c r="G9" s="186"/>
      <c r="H9" s="80" t="s">
        <v>23</v>
      </c>
      <c r="I9" s="10">
        <v>0</v>
      </c>
    </row>
    <row r="10" spans="1:9" ht="15" customHeight="1">
      <c r="A10" s="147" t="s">
        <v>25</v>
      </c>
      <c r="B10" s="174"/>
      <c r="C10" s="174"/>
      <c r="D10" s="174"/>
      <c r="E10" s="174"/>
      <c r="F10" s="174"/>
      <c r="G10" s="82" t="s">
        <v>26</v>
      </c>
      <c r="H10" s="80">
        <v>220</v>
      </c>
      <c r="I10" s="12">
        <f>postos!E5</f>
        <v>1396.3520999999998</v>
      </c>
    </row>
    <row r="11" spans="1:9" ht="15" customHeight="1">
      <c r="A11" s="147" t="s">
        <v>27</v>
      </c>
      <c r="B11" s="174"/>
      <c r="C11" s="174"/>
      <c r="D11" s="174"/>
      <c r="E11" s="174"/>
      <c r="F11" s="174"/>
      <c r="G11" s="13" t="s">
        <v>28</v>
      </c>
      <c r="H11" s="80" t="s">
        <v>29</v>
      </c>
      <c r="I11" s="14">
        <v>0.05</v>
      </c>
    </row>
    <row r="12" spans="1:9" ht="15" customHeight="1">
      <c r="A12" s="175" t="s">
        <v>30</v>
      </c>
      <c r="B12" s="176"/>
      <c r="C12" s="176"/>
      <c r="D12" s="176"/>
      <c r="E12" s="176"/>
      <c r="F12" s="176"/>
      <c r="G12" s="181" t="s">
        <v>28</v>
      </c>
      <c r="H12" s="80" t="s">
        <v>31</v>
      </c>
      <c r="I12" s="10">
        <v>3.75</v>
      </c>
    </row>
    <row r="13" spans="1:9" ht="11.25">
      <c r="A13" s="177"/>
      <c r="B13" s="178"/>
      <c r="C13" s="178"/>
      <c r="D13" s="178"/>
      <c r="E13" s="178"/>
      <c r="F13" s="178"/>
      <c r="G13" s="181"/>
      <c r="H13" s="80" t="s">
        <v>32</v>
      </c>
      <c r="I13" s="10">
        <v>22</v>
      </c>
    </row>
    <row r="14" spans="1:9" ht="11.25">
      <c r="A14" s="177"/>
      <c r="B14" s="178"/>
      <c r="C14" s="178"/>
      <c r="D14" s="178"/>
      <c r="E14" s="178"/>
      <c r="F14" s="178"/>
      <c r="G14" s="181"/>
      <c r="H14" s="80" t="s">
        <v>33</v>
      </c>
      <c r="I14" s="10">
        <v>2</v>
      </c>
    </row>
    <row r="15" spans="1:9" ht="11.25">
      <c r="A15" s="179"/>
      <c r="B15" s="180"/>
      <c r="C15" s="180"/>
      <c r="D15" s="180"/>
      <c r="E15" s="180"/>
      <c r="F15" s="180"/>
      <c r="G15" s="181"/>
      <c r="H15" s="80" t="s">
        <v>34</v>
      </c>
      <c r="I15" s="8">
        <v>0.03</v>
      </c>
    </row>
    <row r="16" spans="1:9" ht="11.25" customHeight="1">
      <c r="A16" s="146" t="s">
        <v>35</v>
      </c>
      <c r="B16" s="146"/>
      <c r="C16" s="146"/>
      <c r="D16" s="146"/>
      <c r="E16" s="146"/>
      <c r="F16" s="147"/>
      <c r="G16" s="181" t="s">
        <v>36</v>
      </c>
      <c r="H16" s="80" t="s">
        <v>37</v>
      </c>
      <c r="I16" s="15">
        <v>200</v>
      </c>
    </row>
    <row r="17" spans="1:9" ht="11.25" customHeight="1">
      <c r="A17" s="146"/>
      <c r="B17" s="146"/>
      <c r="C17" s="146"/>
      <c r="D17" s="146"/>
      <c r="E17" s="146"/>
      <c r="F17" s="147"/>
      <c r="G17" s="181"/>
      <c r="H17" s="80" t="s">
        <v>38</v>
      </c>
      <c r="I17" s="9">
        <v>1</v>
      </c>
    </row>
    <row r="18" spans="1:9" ht="11.25" customHeight="1">
      <c r="A18" s="146"/>
      <c r="B18" s="146"/>
      <c r="C18" s="146"/>
      <c r="D18" s="146"/>
      <c r="E18" s="146"/>
      <c r="F18" s="147"/>
      <c r="G18" s="181"/>
      <c r="H18" s="80" t="s">
        <v>39</v>
      </c>
      <c r="I18" s="9">
        <v>1</v>
      </c>
    </row>
    <row r="19" spans="1:9" ht="11.25">
      <c r="A19" s="146"/>
      <c r="B19" s="146"/>
      <c r="C19" s="146"/>
      <c r="D19" s="146"/>
      <c r="E19" s="146"/>
      <c r="F19" s="147"/>
      <c r="G19" s="181"/>
      <c r="H19" s="80" t="s">
        <v>34</v>
      </c>
      <c r="I19" s="14">
        <v>0.2</v>
      </c>
    </row>
    <row r="20" spans="1:9" ht="12" thickBot="1">
      <c r="A20" s="146" t="s">
        <v>40</v>
      </c>
      <c r="B20" s="146"/>
      <c r="C20" s="146"/>
      <c r="D20" s="146"/>
      <c r="E20" s="146"/>
      <c r="F20" s="14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</row>
    <row r="23" spans="1:9" ht="33.75">
      <c r="A23" s="19" t="s">
        <v>42</v>
      </c>
      <c r="B23" s="159" t="s">
        <v>43</v>
      </c>
      <c r="C23" s="160"/>
      <c r="D23" s="160"/>
      <c r="E23" s="160"/>
      <c r="F23" s="160"/>
      <c r="G23" s="161"/>
      <c r="H23" s="19" t="s">
        <v>44</v>
      </c>
      <c r="I23" s="19" t="s">
        <v>45</v>
      </c>
    </row>
    <row r="24" spans="1:9" ht="15" customHeight="1">
      <c r="A24" s="75">
        <v>1</v>
      </c>
      <c r="B24" s="126" t="s">
        <v>46</v>
      </c>
      <c r="C24" s="127"/>
      <c r="D24" s="127"/>
      <c r="E24" s="127"/>
      <c r="F24" s="127"/>
      <c r="G24" s="128"/>
      <c r="H24" s="21">
        <f>I24/$I$30</f>
        <v>0.7299270072992701</v>
      </c>
      <c r="I24" s="22">
        <f>I10/H10*I5</f>
        <v>1396.3520999999998</v>
      </c>
    </row>
    <row r="25" spans="1:10" ht="15" customHeight="1">
      <c r="A25" s="75">
        <v>2</v>
      </c>
      <c r="B25" s="126" t="s">
        <v>47</v>
      </c>
      <c r="C25" s="127"/>
      <c r="D25" s="127"/>
      <c r="E25" s="127"/>
      <c r="F25" s="127"/>
      <c r="G25" s="128"/>
      <c r="H25" s="21">
        <f>I25/$I$30</f>
        <v>0</v>
      </c>
      <c r="I25" s="78">
        <v>0</v>
      </c>
      <c r="J25" s="24"/>
    </row>
    <row r="26" spans="1:9" ht="15" customHeight="1">
      <c r="A26" s="75">
        <v>3</v>
      </c>
      <c r="B26" s="126" t="s">
        <v>196</v>
      </c>
      <c r="C26" s="127"/>
      <c r="D26" s="127"/>
      <c r="E26" s="127"/>
      <c r="F26" s="127"/>
      <c r="G26" s="128"/>
      <c r="H26" s="21">
        <f>I26/$I$30</f>
        <v>0.27007299270072993</v>
      </c>
      <c r="I26" s="22">
        <f>I10*0.37</f>
        <v>516.650277</v>
      </c>
    </row>
    <row r="27" spans="1:9" ht="15" customHeight="1">
      <c r="A27" s="169">
        <v>4</v>
      </c>
      <c r="B27" s="133" t="s">
        <v>195</v>
      </c>
      <c r="C27" s="133"/>
      <c r="D27" s="133"/>
      <c r="E27" s="133"/>
      <c r="F27" s="133"/>
      <c r="G27" s="133"/>
      <c r="H27" s="21">
        <f>I27/$I$30</f>
        <v>0</v>
      </c>
      <c r="I27" s="22">
        <f>I6*I7*I10</f>
        <v>0</v>
      </c>
    </row>
    <row r="28" spans="1:9" ht="15" customHeight="1">
      <c r="A28" s="170"/>
      <c r="B28" s="171" t="s">
        <v>50</v>
      </c>
      <c r="C28" s="172"/>
      <c r="D28" s="172"/>
      <c r="E28" s="172"/>
      <c r="F28" s="172"/>
      <c r="G28" s="173"/>
      <c r="H28" s="21">
        <f>I28/$I$30</f>
        <v>0</v>
      </c>
      <c r="I28" s="22">
        <f>(I8*I9*I10)</f>
        <v>0</v>
      </c>
    </row>
    <row r="29" spans="1:9" ht="15" customHeight="1">
      <c r="A29" s="75">
        <v>5</v>
      </c>
      <c r="B29" s="126" t="s">
        <v>40</v>
      </c>
      <c r="C29" s="127"/>
      <c r="D29" s="127"/>
      <c r="E29" s="127"/>
      <c r="F29" s="127"/>
      <c r="G29" s="128"/>
      <c r="H29" s="21">
        <f>I29/$I$30</f>
        <v>0</v>
      </c>
      <c r="I29" s="22">
        <v>0</v>
      </c>
    </row>
    <row r="30" spans="1:10" s="28" customFormat="1" ht="15" customHeight="1">
      <c r="A30" s="153" t="s">
        <v>51</v>
      </c>
      <c r="B30" s="154"/>
      <c r="C30" s="154"/>
      <c r="D30" s="154"/>
      <c r="E30" s="154"/>
      <c r="F30" s="154"/>
      <c r="G30" s="155"/>
      <c r="H30" s="25">
        <f>SUM(H24:H29)</f>
        <v>1</v>
      </c>
      <c r="I30" s="76">
        <f>SUM(I24:I29)</f>
        <v>1913.0023769999998</v>
      </c>
      <c r="J30" s="27"/>
    </row>
    <row r="31" ht="4.5" customHeight="1"/>
    <row r="32" spans="1:9" ht="33.75" customHeight="1">
      <c r="A32" s="19" t="s">
        <v>52</v>
      </c>
      <c r="B32" s="159" t="s">
        <v>53</v>
      </c>
      <c r="C32" s="160"/>
      <c r="D32" s="160"/>
      <c r="E32" s="160"/>
      <c r="F32" s="160"/>
      <c r="G32" s="161"/>
      <c r="H32" s="19" t="s">
        <v>44</v>
      </c>
      <c r="I32" s="19" t="s">
        <v>45</v>
      </c>
    </row>
    <row r="33" spans="1:9" ht="15" customHeight="1">
      <c r="A33" s="75">
        <v>1</v>
      </c>
      <c r="B33" s="126" t="s">
        <v>54</v>
      </c>
      <c r="C33" s="127"/>
      <c r="D33" s="127"/>
      <c r="E33" s="127"/>
      <c r="F33" s="127"/>
      <c r="G33" s="128"/>
      <c r="H33" s="21">
        <v>0.2</v>
      </c>
      <c r="I33" s="22">
        <f>$I$30*H33</f>
        <v>382.6004754</v>
      </c>
    </row>
    <row r="34" spans="1:9" ht="15" customHeight="1">
      <c r="A34" s="75">
        <v>2</v>
      </c>
      <c r="B34" s="126" t="s">
        <v>55</v>
      </c>
      <c r="C34" s="127"/>
      <c r="D34" s="127"/>
      <c r="E34" s="127"/>
      <c r="F34" s="127"/>
      <c r="G34" s="128"/>
      <c r="H34" s="21">
        <v>0.015</v>
      </c>
      <c r="I34" s="22">
        <f aca="true" t="shared" si="0" ref="I34:I40">$I$30*H34</f>
        <v>28.695035654999995</v>
      </c>
    </row>
    <row r="35" spans="1:9" ht="15" customHeight="1">
      <c r="A35" s="75">
        <v>3</v>
      </c>
      <c r="B35" s="126" t="s">
        <v>56</v>
      </c>
      <c r="C35" s="127"/>
      <c r="D35" s="127"/>
      <c r="E35" s="127"/>
      <c r="F35" s="127"/>
      <c r="G35" s="128"/>
      <c r="H35" s="21">
        <v>0.01</v>
      </c>
      <c r="I35" s="22">
        <f t="shared" si="0"/>
        <v>19.130023769999998</v>
      </c>
    </row>
    <row r="36" spans="1:9" ht="15" customHeight="1">
      <c r="A36" s="75">
        <v>4</v>
      </c>
      <c r="B36" s="126" t="s">
        <v>57</v>
      </c>
      <c r="C36" s="127"/>
      <c r="D36" s="127"/>
      <c r="E36" s="127"/>
      <c r="F36" s="127"/>
      <c r="G36" s="128"/>
      <c r="H36" s="21">
        <v>0.002</v>
      </c>
      <c r="I36" s="22">
        <f t="shared" si="0"/>
        <v>3.8260047539999995</v>
      </c>
    </row>
    <row r="37" spans="1:9" ht="15" customHeight="1">
      <c r="A37" s="75">
        <v>5</v>
      </c>
      <c r="B37" s="126" t="s">
        <v>58</v>
      </c>
      <c r="C37" s="127"/>
      <c r="D37" s="127"/>
      <c r="E37" s="127"/>
      <c r="F37" s="127"/>
      <c r="G37" s="128"/>
      <c r="H37" s="21">
        <v>0.025</v>
      </c>
      <c r="I37" s="22">
        <f t="shared" si="0"/>
        <v>47.825059425</v>
      </c>
    </row>
    <row r="38" spans="1:9" ht="15" customHeight="1">
      <c r="A38" s="75">
        <v>6</v>
      </c>
      <c r="B38" s="126" t="s">
        <v>59</v>
      </c>
      <c r="C38" s="127"/>
      <c r="D38" s="127"/>
      <c r="E38" s="127"/>
      <c r="F38" s="127"/>
      <c r="G38" s="128"/>
      <c r="H38" s="21">
        <v>0.08</v>
      </c>
      <c r="I38" s="22">
        <f t="shared" si="0"/>
        <v>153.04019015999998</v>
      </c>
    </row>
    <row r="39" spans="1:9" ht="15" customHeight="1">
      <c r="A39" s="75">
        <v>7</v>
      </c>
      <c r="B39" s="126" t="s">
        <v>60</v>
      </c>
      <c r="C39" s="127"/>
      <c r="D39" s="127"/>
      <c r="E39" s="127"/>
      <c r="F39" s="127"/>
      <c r="G39" s="128"/>
      <c r="H39" s="21">
        <v>0.03</v>
      </c>
      <c r="I39" s="22">
        <f t="shared" si="0"/>
        <v>57.39007130999999</v>
      </c>
    </row>
    <row r="40" spans="1:9" ht="15" customHeight="1">
      <c r="A40" s="75">
        <v>8</v>
      </c>
      <c r="B40" s="126" t="s">
        <v>61</v>
      </c>
      <c r="C40" s="127"/>
      <c r="D40" s="127"/>
      <c r="E40" s="127"/>
      <c r="F40" s="127"/>
      <c r="G40" s="128"/>
      <c r="H40" s="21">
        <v>0.006</v>
      </c>
      <c r="I40" s="22">
        <f t="shared" si="0"/>
        <v>11.478014261999999</v>
      </c>
    </row>
    <row r="41" spans="1:10" s="28" customFormat="1" ht="15" customHeight="1">
      <c r="A41" s="153" t="s">
        <v>62</v>
      </c>
      <c r="B41" s="154"/>
      <c r="C41" s="154"/>
      <c r="D41" s="154"/>
      <c r="E41" s="154"/>
      <c r="F41" s="154"/>
      <c r="G41" s="155"/>
      <c r="H41" s="25">
        <f>SUM(H33:H40)</f>
        <v>0.3680000000000001</v>
      </c>
      <c r="I41" s="76">
        <f>I33+I34+I35+I36+I37+I38+I39+I40</f>
        <v>703.9848747359998</v>
      </c>
      <c r="J41" s="27"/>
    </row>
    <row r="42" spans="1:9" ht="15" customHeight="1">
      <c r="A42" s="168" t="s">
        <v>63</v>
      </c>
      <c r="B42" s="168"/>
      <c r="C42" s="168"/>
      <c r="D42" s="168"/>
      <c r="E42" s="168"/>
      <c r="F42" s="168"/>
      <c r="G42" s="168"/>
      <c r="H42" s="168"/>
      <c r="I42" s="168"/>
    </row>
    <row r="43" spans="1:9" ht="33.75" customHeight="1">
      <c r="A43" s="19" t="s">
        <v>64</v>
      </c>
      <c r="B43" s="159" t="s">
        <v>65</v>
      </c>
      <c r="C43" s="160"/>
      <c r="D43" s="160"/>
      <c r="E43" s="160"/>
      <c r="F43" s="160"/>
      <c r="G43" s="161"/>
      <c r="H43" s="19" t="s">
        <v>44</v>
      </c>
      <c r="I43" s="19" t="s">
        <v>45</v>
      </c>
    </row>
    <row r="44" spans="1:9" ht="15" customHeight="1">
      <c r="A44" s="75">
        <v>1</v>
      </c>
      <c r="B44" s="126" t="s">
        <v>66</v>
      </c>
      <c r="C44" s="127"/>
      <c r="D44" s="127"/>
      <c r="E44" s="127"/>
      <c r="F44" s="127"/>
      <c r="G44" s="128"/>
      <c r="H44" s="21">
        <v>0.1111</v>
      </c>
      <c r="I44" s="22">
        <f>$I$30*H44</f>
        <v>212.53456408469998</v>
      </c>
    </row>
    <row r="45" spans="1:9" ht="15" customHeight="1">
      <c r="A45" s="75">
        <v>2</v>
      </c>
      <c r="B45" s="126" t="s">
        <v>67</v>
      </c>
      <c r="C45" s="127"/>
      <c r="D45" s="127"/>
      <c r="E45" s="127"/>
      <c r="F45" s="127"/>
      <c r="G45" s="128"/>
      <c r="H45" s="21">
        <v>0.02047</v>
      </c>
      <c r="I45" s="22">
        <f aca="true" t="shared" si="1" ref="I45:I51">$I$30*H45</f>
        <v>39.15915865718999</v>
      </c>
    </row>
    <row r="46" spans="1:9" ht="15" customHeight="1">
      <c r="A46" s="75">
        <v>3</v>
      </c>
      <c r="B46" s="126" t="s">
        <v>68</v>
      </c>
      <c r="C46" s="127"/>
      <c r="D46" s="127"/>
      <c r="E46" s="127"/>
      <c r="F46" s="127"/>
      <c r="G46" s="128"/>
      <c r="H46" s="21">
        <v>0.012123</v>
      </c>
      <c r="I46" s="22">
        <f t="shared" si="1"/>
        <v>23.191327816370997</v>
      </c>
    </row>
    <row r="47" spans="1:9" ht="15" customHeight="1">
      <c r="A47" s="75">
        <v>4</v>
      </c>
      <c r="B47" s="126" t="s">
        <v>69</v>
      </c>
      <c r="C47" s="127"/>
      <c r="D47" s="127"/>
      <c r="E47" s="127"/>
      <c r="F47" s="127"/>
      <c r="G47" s="128"/>
      <c r="H47" s="21">
        <v>0.011436</v>
      </c>
      <c r="I47" s="22">
        <f t="shared" si="1"/>
        <v>21.877095183372</v>
      </c>
    </row>
    <row r="48" spans="1:9" ht="15" customHeight="1">
      <c r="A48" s="75">
        <v>5</v>
      </c>
      <c r="B48" s="126" t="s">
        <v>70</v>
      </c>
      <c r="C48" s="127"/>
      <c r="D48" s="127"/>
      <c r="E48" s="127"/>
      <c r="F48" s="127"/>
      <c r="G48" s="128"/>
      <c r="H48" s="21">
        <v>0.000174</v>
      </c>
      <c r="I48" s="22">
        <f t="shared" si="1"/>
        <v>0.33286241359799995</v>
      </c>
    </row>
    <row r="49" spans="1:9" ht="15" customHeight="1">
      <c r="A49" s="75">
        <v>6</v>
      </c>
      <c r="B49" s="126" t="s">
        <v>71</v>
      </c>
      <c r="C49" s="127"/>
      <c r="D49" s="127"/>
      <c r="E49" s="127"/>
      <c r="F49" s="127"/>
      <c r="G49" s="128"/>
      <c r="H49" s="21">
        <v>0.000442</v>
      </c>
      <c r="I49" s="22">
        <f t="shared" si="1"/>
        <v>0.8455470506339999</v>
      </c>
    </row>
    <row r="50" spans="1:9" ht="15" customHeight="1">
      <c r="A50" s="75">
        <v>7</v>
      </c>
      <c r="B50" s="126" t="s">
        <v>72</v>
      </c>
      <c r="C50" s="127"/>
      <c r="D50" s="127"/>
      <c r="E50" s="127"/>
      <c r="F50" s="127"/>
      <c r="G50" s="128"/>
      <c r="H50" s="21">
        <v>0.000185</v>
      </c>
      <c r="I50" s="22">
        <f t="shared" si="1"/>
        <v>0.35390543974499994</v>
      </c>
    </row>
    <row r="51" spans="1:9" ht="15" customHeight="1">
      <c r="A51" s="75">
        <v>8</v>
      </c>
      <c r="B51" s="126" t="s">
        <v>73</v>
      </c>
      <c r="C51" s="127"/>
      <c r="D51" s="127"/>
      <c r="E51" s="127"/>
      <c r="F51" s="127"/>
      <c r="G51" s="128"/>
      <c r="H51" s="21">
        <v>0.09079</v>
      </c>
      <c r="I51" s="22">
        <f t="shared" si="1"/>
        <v>173.68148580782997</v>
      </c>
    </row>
    <row r="52" spans="1:10" s="28" customFormat="1" ht="15" customHeight="1">
      <c r="A52" s="153" t="s">
        <v>74</v>
      </c>
      <c r="B52" s="154"/>
      <c r="C52" s="154"/>
      <c r="D52" s="154"/>
      <c r="E52" s="154"/>
      <c r="F52" s="154"/>
      <c r="G52" s="155"/>
      <c r="H52" s="25">
        <f>SUM(H44:H51)</f>
        <v>0.24672</v>
      </c>
      <c r="I52" s="76">
        <f>I44+I45+I46+I47+I48+I49+I50+I51</f>
        <v>471.9759464534399</v>
      </c>
      <c r="J52" s="27"/>
    </row>
    <row r="53" spans="1:9" ht="11.25" customHeight="1">
      <c r="A53" s="29" t="s">
        <v>75</v>
      </c>
      <c r="B53" s="156" t="s">
        <v>76</v>
      </c>
      <c r="C53" s="156"/>
      <c r="D53" s="156"/>
      <c r="E53" s="156"/>
      <c r="F53" s="156"/>
      <c r="G53" s="156"/>
      <c r="H53" s="156"/>
      <c r="I53" s="156"/>
    </row>
    <row r="54" spans="1:9" ht="15" customHeight="1">
      <c r="A54" s="29" t="s">
        <v>77</v>
      </c>
      <c r="B54" s="164" t="s">
        <v>78</v>
      </c>
      <c r="C54" s="164"/>
      <c r="D54" s="164"/>
      <c r="E54" s="164"/>
      <c r="F54" s="164"/>
      <c r="G54" s="164"/>
      <c r="H54" s="164"/>
      <c r="I54" s="164"/>
    </row>
    <row r="55" spans="1:9" ht="33.75" customHeight="1">
      <c r="A55" s="19" t="s">
        <v>79</v>
      </c>
      <c r="B55" s="159" t="s">
        <v>80</v>
      </c>
      <c r="C55" s="160"/>
      <c r="D55" s="160"/>
      <c r="E55" s="160"/>
      <c r="F55" s="160"/>
      <c r="G55" s="161"/>
      <c r="H55" s="19" t="s">
        <v>44</v>
      </c>
      <c r="I55" s="19" t="s">
        <v>45</v>
      </c>
    </row>
    <row r="56" spans="1:9" ht="15" customHeight="1">
      <c r="A56" s="75">
        <v>1</v>
      </c>
      <c r="B56" s="126" t="s">
        <v>81</v>
      </c>
      <c r="C56" s="127"/>
      <c r="D56" s="127"/>
      <c r="E56" s="127"/>
      <c r="F56" s="127"/>
      <c r="G56" s="128"/>
      <c r="H56" s="21">
        <v>0.023627</v>
      </c>
      <c r="I56" s="22">
        <f>$I$30*H56</f>
        <v>45.19850716137899</v>
      </c>
    </row>
    <row r="57" spans="1:9" ht="15" customHeight="1">
      <c r="A57" s="75">
        <v>2</v>
      </c>
      <c r="B57" s="126" t="s">
        <v>82</v>
      </c>
      <c r="C57" s="127"/>
      <c r="D57" s="127"/>
      <c r="E57" s="127"/>
      <c r="F57" s="127"/>
      <c r="G57" s="128"/>
      <c r="H57" s="21">
        <v>0.001717</v>
      </c>
      <c r="I57" s="22">
        <f>$I$30*H57</f>
        <v>3.2846250813089997</v>
      </c>
    </row>
    <row r="58" spans="1:9" ht="15" customHeight="1">
      <c r="A58" s="75">
        <v>3</v>
      </c>
      <c r="B58" s="126" t="s">
        <v>83</v>
      </c>
      <c r="C58" s="127"/>
      <c r="D58" s="127"/>
      <c r="E58" s="127"/>
      <c r="F58" s="127"/>
      <c r="G58" s="128"/>
      <c r="H58" s="21">
        <v>0.011813</v>
      </c>
      <c r="I58" s="22">
        <f>$I$30*H58</f>
        <v>22.598297079501</v>
      </c>
    </row>
    <row r="59" spans="1:10" s="28" customFormat="1" ht="15" customHeight="1">
      <c r="A59" s="153" t="s">
        <v>84</v>
      </c>
      <c r="B59" s="154"/>
      <c r="C59" s="154"/>
      <c r="D59" s="154"/>
      <c r="E59" s="154"/>
      <c r="F59" s="154"/>
      <c r="G59" s="155"/>
      <c r="H59" s="25">
        <f>SUM(H56:H58)</f>
        <v>0.037156999999999996</v>
      </c>
      <c r="I59" s="76">
        <f>I56+I57+I58</f>
        <v>71.081429322189</v>
      </c>
      <c r="J59" s="27"/>
    </row>
    <row r="60" ht="4.5" customHeight="1"/>
    <row r="61" spans="1:9" ht="33.75">
      <c r="A61" s="19" t="s">
        <v>85</v>
      </c>
      <c r="B61" s="159" t="s">
        <v>86</v>
      </c>
      <c r="C61" s="160"/>
      <c r="D61" s="160"/>
      <c r="E61" s="160"/>
      <c r="F61" s="160"/>
      <c r="G61" s="161"/>
      <c r="H61" s="19" t="s">
        <v>44</v>
      </c>
      <c r="I61" s="19" t="s">
        <v>45</v>
      </c>
    </row>
    <row r="62" spans="1:9" ht="15" customHeight="1">
      <c r="A62" s="75">
        <v>1</v>
      </c>
      <c r="B62" s="126" t="s">
        <v>87</v>
      </c>
      <c r="C62" s="127"/>
      <c r="D62" s="127"/>
      <c r="E62" s="127"/>
      <c r="F62" s="127"/>
      <c r="G62" s="128"/>
      <c r="H62" s="21">
        <f>(H41*H52)</f>
        <v>0.09079296000000002</v>
      </c>
      <c r="I62" s="22">
        <f>$I$30*H62</f>
        <v>173.68714829486595</v>
      </c>
    </row>
    <row r="63" spans="1:11" s="28" customFormat="1" ht="15" customHeight="1">
      <c r="A63" s="153" t="s">
        <v>88</v>
      </c>
      <c r="B63" s="154"/>
      <c r="C63" s="154"/>
      <c r="D63" s="154"/>
      <c r="E63" s="154"/>
      <c r="F63" s="154"/>
      <c r="G63" s="155"/>
      <c r="H63" s="25">
        <f>SUM(H62:H62)</f>
        <v>0.09079296000000002</v>
      </c>
      <c r="I63" s="76">
        <f>I62</f>
        <v>173.68714829486595</v>
      </c>
      <c r="J63" s="27"/>
      <c r="K63" s="30"/>
    </row>
    <row r="64" ht="4.5" customHeight="1">
      <c r="J64" s="31"/>
    </row>
    <row r="65" spans="1:10" s="28" customFormat="1" ht="12">
      <c r="A65" s="167" t="s">
        <v>89</v>
      </c>
      <c r="B65" s="167"/>
      <c r="C65" s="167"/>
      <c r="D65" s="167"/>
      <c r="E65" s="167"/>
      <c r="F65" s="167"/>
      <c r="G65" s="167"/>
      <c r="H65" s="32">
        <f>H41+H52+H59+H63</f>
        <v>0.7426699600000002</v>
      </c>
      <c r="I65" s="33">
        <f>I41+I52+I59+I63</f>
        <v>1420.7293988064946</v>
      </c>
      <c r="J65" s="27"/>
    </row>
    <row r="66" ht="4.5" customHeight="1"/>
    <row r="67" spans="1:9" ht="33.75">
      <c r="A67" s="19" t="s">
        <v>90</v>
      </c>
      <c r="B67" s="159" t="s">
        <v>91</v>
      </c>
      <c r="C67" s="160"/>
      <c r="D67" s="160"/>
      <c r="E67" s="160"/>
      <c r="F67" s="160"/>
      <c r="G67" s="161"/>
      <c r="H67" s="19" t="s">
        <v>44</v>
      </c>
      <c r="I67" s="19" t="s">
        <v>45</v>
      </c>
    </row>
    <row r="68" spans="1:9" ht="15" customHeight="1">
      <c r="A68" s="81">
        <v>1</v>
      </c>
      <c r="B68" s="126" t="s">
        <v>92</v>
      </c>
      <c r="C68" s="127"/>
      <c r="D68" s="127"/>
      <c r="E68" s="127"/>
      <c r="F68" s="127"/>
      <c r="G68" s="128"/>
      <c r="H68" s="21">
        <f>I68/$I$30</f>
        <v>0.08363816058133419</v>
      </c>
      <c r="I68" s="22">
        <f>I79</f>
        <v>160</v>
      </c>
    </row>
    <row r="69" spans="1:9" ht="15" customHeight="1">
      <c r="A69" s="81">
        <v>2</v>
      </c>
      <c r="B69" s="126" t="s">
        <v>93</v>
      </c>
      <c r="C69" s="127"/>
      <c r="D69" s="127"/>
      <c r="E69" s="127"/>
      <c r="F69" s="127"/>
      <c r="G69" s="128"/>
      <c r="H69" s="21">
        <f>I69/$I$30</f>
        <v>0.0643540428805228</v>
      </c>
      <c r="I69" s="22">
        <f>I75</f>
        <v>123.10943700000001</v>
      </c>
    </row>
    <row r="70" spans="1:9" ht="15" customHeight="1">
      <c r="A70" s="75">
        <v>3</v>
      </c>
      <c r="B70" s="126" t="s">
        <v>94</v>
      </c>
      <c r="C70" s="127"/>
      <c r="D70" s="127"/>
      <c r="E70" s="127"/>
      <c r="F70" s="127"/>
      <c r="G70" s="128"/>
      <c r="H70" s="21">
        <f>I70/$I$30</f>
        <v>0</v>
      </c>
      <c r="I70" s="22">
        <v>0</v>
      </c>
    </row>
    <row r="71" spans="1:10" ht="15" customHeight="1">
      <c r="A71" s="153" t="s">
        <v>95</v>
      </c>
      <c r="B71" s="154"/>
      <c r="C71" s="154"/>
      <c r="D71" s="154"/>
      <c r="E71" s="154"/>
      <c r="F71" s="154"/>
      <c r="G71" s="155"/>
      <c r="H71" s="25">
        <f>H68+H69+H70</f>
        <v>0.14799220346185699</v>
      </c>
      <c r="I71" s="76">
        <f>I68+I69+I70</f>
        <v>283.109437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65" t="s">
        <v>96</v>
      </c>
      <c r="B73" s="165"/>
      <c r="C73" s="165"/>
      <c r="D73" s="165"/>
      <c r="E73" s="165"/>
      <c r="F73" s="165"/>
      <c r="G73" s="165"/>
      <c r="H73" s="165"/>
      <c r="I73" s="165"/>
    </row>
    <row r="74" spans="1:9" ht="24" customHeight="1">
      <c r="A74" s="146" t="s">
        <v>97</v>
      </c>
      <c r="B74" s="146"/>
      <c r="C74" s="75" t="s">
        <v>98</v>
      </c>
      <c r="D74" s="75" t="s">
        <v>99</v>
      </c>
      <c r="E74" s="75" t="s">
        <v>100</v>
      </c>
      <c r="F74" s="75" t="s">
        <v>101</v>
      </c>
      <c r="G74" s="75" t="s">
        <v>102</v>
      </c>
      <c r="H74" s="21" t="s">
        <v>103</v>
      </c>
      <c r="I74" s="22" t="s">
        <v>104</v>
      </c>
    </row>
    <row r="75" spans="1:9" ht="15" customHeight="1">
      <c r="A75" s="146">
        <f>I12</f>
        <v>3.75</v>
      </c>
      <c r="B75" s="146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1396.3520999999998</v>
      </c>
      <c r="G75" s="38">
        <f>I15</f>
        <v>0.03</v>
      </c>
      <c r="H75" s="79">
        <f>F75*G75</f>
        <v>41.89056299999999</v>
      </c>
      <c r="I75" s="22">
        <f>E75-H75</f>
        <v>123.10943700000001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65" t="s">
        <v>105</v>
      </c>
      <c r="B77" s="165"/>
      <c r="C77" s="165"/>
      <c r="D77" s="165"/>
      <c r="E77" s="165"/>
      <c r="F77" s="165"/>
      <c r="G77" s="165"/>
      <c r="H77" s="165"/>
      <c r="I77" s="165"/>
    </row>
    <row r="78" spans="1:9" ht="23.25" customHeight="1">
      <c r="A78" s="146" t="s">
        <v>106</v>
      </c>
      <c r="B78" s="146"/>
      <c r="C78" s="75" t="s">
        <v>107</v>
      </c>
      <c r="D78" s="75" t="s">
        <v>108</v>
      </c>
      <c r="E78" s="75" t="s">
        <v>100</v>
      </c>
      <c r="F78" s="75" t="s">
        <v>101</v>
      </c>
      <c r="G78" s="75" t="s">
        <v>102</v>
      </c>
      <c r="H78" s="21" t="str">
        <f>H74</f>
        <v>Valor desconto</v>
      </c>
      <c r="I78" s="22" t="s">
        <v>104</v>
      </c>
    </row>
    <row r="79" spans="1:9" ht="15" customHeight="1">
      <c r="A79" s="166">
        <f>I16</f>
        <v>200</v>
      </c>
      <c r="B79" s="166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v>0.2</v>
      </c>
      <c r="H79" s="79">
        <f>F79*G79</f>
        <v>40</v>
      </c>
      <c r="I79" s="22">
        <f>E79-H79</f>
        <v>160</v>
      </c>
    </row>
    <row r="80" ht="4.5" customHeight="1"/>
    <row r="81" spans="1:12" ht="12">
      <c r="A81" s="137" t="s">
        <v>109</v>
      </c>
      <c r="B81" s="137"/>
      <c r="C81" s="137"/>
      <c r="D81" s="137"/>
      <c r="E81" s="137"/>
      <c r="F81" s="137"/>
      <c r="G81" s="137"/>
      <c r="H81" s="45">
        <f>H30+H65+H71</f>
        <v>1.8906621634618572</v>
      </c>
      <c r="I81" s="46">
        <f>I30+I65+I71</f>
        <v>3616.8412128064947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32" t="s">
        <v>110</v>
      </c>
      <c r="B83" s="132"/>
      <c r="C83" s="132"/>
      <c r="D83" s="132"/>
      <c r="E83" s="132"/>
      <c r="F83" s="132"/>
      <c r="G83" s="132"/>
      <c r="H83" s="132"/>
      <c r="I83" s="132"/>
    </row>
    <row r="84" spans="1:9" ht="33.75">
      <c r="A84" s="19" t="s">
        <v>42</v>
      </c>
      <c r="B84" s="159" t="s">
        <v>111</v>
      </c>
      <c r="C84" s="160"/>
      <c r="D84" s="160"/>
      <c r="E84" s="160"/>
      <c r="F84" s="160"/>
      <c r="G84" s="161"/>
      <c r="H84" s="19" t="s">
        <v>44</v>
      </c>
      <c r="I84" s="19" t="s">
        <v>45</v>
      </c>
    </row>
    <row r="85" spans="1:9" ht="15" customHeight="1">
      <c r="A85" s="75">
        <v>1</v>
      </c>
      <c r="B85" s="126" t="s">
        <v>112</v>
      </c>
      <c r="C85" s="127"/>
      <c r="D85" s="127"/>
      <c r="E85" s="127"/>
      <c r="F85" s="127"/>
      <c r="G85" s="128"/>
      <c r="H85" s="21">
        <f aca="true" t="shared" si="2" ref="H85:H90">I85/$I$96</f>
        <v>0</v>
      </c>
      <c r="I85" s="22">
        <v>0</v>
      </c>
    </row>
    <row r="86" spans="1:9" ht="15" customHeight="1">
      <c r="A86" s="75">
        <v>2</v>
      </c>
      <c r="B86" s="126" t="s">
        <v>113</v>
      </c>
      <c r="C86" s="127"/>
      <c r="D86" s="127"/>
      <c r="E86" s="127"/>
      <c r="F86" s="127"/>
      <c r="G86" s="128"/>
      <c r="H86" s="21">
        <f t="shared" si="2"/>
        <v>0</v>
      </c>
      <c r="I86" s="22">
        <v>0</v>
      </c>
    </row>
    <row r="87" spans="1:9" ht="15" customHeight="1">
      <c r="A87" s="75">
        <v>3</v>
      </c>
      <c r="B87" s="126" t="s">
        <v>114</v>
      </c>
      <c r="C87" s="127"/>
      <c r="D87" s="127"/>
      <c r="E87" s="127"/>
      <c r="F87" s="127"/>
      <c r="G87" s="128"/>
      <c r="H87" s="21">
        <f t="shared" si="2"/>
        <v>0</v>
      </c>
      <c r="I87" s="22">
        <v>0</v>
      </c>
    </row>
    <row r="88" spans="1:9" ht="15" customHeight="1">
      <c r="A88" s="75">
        <v>4</v>
      </c>
      <c r="B88" s="126" t="s">
        <v>115</v>
      </c>
      <c r="C88" s="127"/>
      <c r="D88" s="127"/>
      <c r="E88" s="127"/>
      <c r="F88" s="127"/>
      <c r="G88" s="128"/>
      <c r="H88" s="21">
        <f>I88/$I$96</f>
        <v>0</v>
      </c>
      <c r="I88" s="22">
        <v>0</v>
      </c>
    </row>
    <row r="89" spans="1:9" ht="15" customHeight="1">
      <c r="A89" s="75">
        <v>5</v>
      </c>
      <c r="B89" s="126" t="s">
        <v>116</v>
      </c>
      <c r="C89" s="127"/>
      <c r="D89" s="127"/>
      <c r="E89" s="127"/>
      <c r="F89" s="127"/>
      <c r="G89" s="128"/>
      <c r="H89" s="21">
        <f t="shared" si="2"/>
        <v>0</v>
      </c>
      <c r="I89" s="22">
        <v>0</v>
      </c>
    </row>
    <row r="90" spans="1:9" ht="15" customHeight="1">
      <c r="A90" s="75">
        <v>6</v>
      </c>
      <c r="B90" s="126" t="s">
        <v>117</v>
      </c>
      <c r="C90" s="127"/>
      <c r="D90" s="127"/>
      <c r="E90" s="127"/>
      <c r="F90" s="127"/>
      <c r="G90" s="128"/>
      <c r="H90" s="21">
        <f t="shared" si="2"/>
        <v>0</v>
      </c>
      <c r="I90" s="22">
        <v>0</v>
      </c>
    </row>
    <row r="91" spans="1:10" ht="15" customHeight="1">
      <c r="A91" s="153" t="s">
        <v>118</v>
      </c>
      <c r="B91" s="154"/>
      <c r="C91" s="154"/>
      <c r="D91" s="154"/>
      <c r="E91" s="154"/>
      <c r="F91" s="154"/>
      <c r="G91" s="155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119</v>
      </c>
      <c r="B92" s="156" t="s">
        <v>120</v>
      </c>
      <c r="C92" s="156"/>
      <c r="D92" s="156"/>
      <c r="E92" s="156"/>
      <c r="F92" s="156"/>
      <c r="G92" s="156"/>
      <c r="H92" s="156"/>
      <c r="I92" s="156"/>
    </row>
    <row r="93" spans="1:9" ht="16.5" customHeight="1">
      <c r="A93" s="29" t="s">
        <v>121</v>
      </c>
      <c r="B93" s="143" t="s">
        <v>122</v>
      </c>
      <c r="C93" s="143"/>
      <c r="D93" s="143"/>
      <c r="E93" s="143"/>
      <c r="F93" s="143"/>
      <c r="G93" s="143"/>
      <c r="H93" s="164"/>
      <c r="I93" s="164"/>
    </row>
    <row r="94" spans="1:9" ht="30" customHeight="1">
      <c r="A94" s="162" t="s">
        <v>123</v>
      </c>
      <c r="B94" s="162"/>
      <c r="C94" s="162"/>
      <c r="D94" s="162"/>
      <c r="E94" s="162"/>
      <c r="F94" s="53">
        <v>0.2</v>
      </c>
      <c r="G94" s="54">
        <f>I96*F94</f>
        <v>698.7463551612989</v>
      </c>
      <c r="H94" s="55" t="s">
        <v>124</v>
      </c>
      <c r="I94" s="56">
        <f>I69</f>
        <v>123.10943700000001</v>
      </c>
    </row>
    <row r="95" spans="1:10" s="60" customFormat="1" ht="16.5" customHeight="1">
      <c r="A95" s="157" t="s">
        <v>125</v>
      </c>
      <c r="B95" s="157"/>
      <c r="C95" s="77" t="s">
        <v>126</v>
      </c>
      <c r="D95" s="77" t="s">
        <v>127</v>
      </c>
      <c r="E95" s="77" t="s">
        <v>128</v>
      </c>
      <c r="F95" s="77" t="s">
        <v>129</v>
      </c>
      <c r="G95" s="77" t="s">
        <v>130</v>
      </c>
      <c r="H95" s="55" t="s">
        <v>131</v>
      </c>
      <c r="I95" s="58" t="s">
        <v>132</v>
      </c>
      <c r="J95" s="59"/>
    </row>
    <row r="96" spans="1:10" ht="16.5" customHeight="1">
      <c r="A96" s="158">
        <f>I30</f>
        <v>1913.0023769999998</v>
      </c>
      <c r="B96" s="158"/>
      <c r="C96" s="78">
        <f>I41</f>
        <v>703.9848747359998</v>
      </c>
      <c r="D96" s="78">
        <f>I52</f>
        <v>471.9759464534399</v>
      </c>
      <c r="E96" s="78">
        <f>I59</f>
        <v>71.081429322189</v>
      </c>
      <c r="F96" s="78">
        <f>I63</f>
        <v>173.68714829486595</v>
      </c>
      <c r="G96" s="78">
        <f>I71</f>
        <v>283.109437</v>
      </c>
      <c r="H96" s="78">
        <f>A96+C96+D96+E96+F96+G96</f>
        <v>3616.8412128064942</v>
      </c>
      <c r="I96" s="78">
        <f>H96-I94</f>
        <v>3493.731775806494</v>
      </c>
      <c r="J96" s="24"/>
    </row>
    <row r="97" spans="1:9" ht="4.5" customHeight="1">
      <c r="A97" s="29"/>
      <c r="B97" s="163"/>
      <c r="C97" s="163"/>
      <c r="D97" s="163"/>
      <c r="E97" s="163"/>
      <c r="F97" s="163"/>
      <c r="G97" s="163"/>
      <c r="H97" s="163"/>
      <c r="I97" s="163"/>
    </row>
    <row r="98" spans="1:9" ht="33.75">
      <c r="A98" s="19" t="s">
        <v>52</v>
      </c>
      <c r="B98" s="159" t="s">
        <v>133</v>
      </c>
      <c r="C98" s="160"/>
      <c r="D98" s="160"/>
      <c r="E98" s="160"/>
      <c r="F98" s="160"/>
      <c r="G98" s="161"/>
      <c r="H98" s="19" t="s">
        <v>44</v>
      </c>
      <c r="I98" s="19" t="s">
        <v>45</v>
      </c>
    </row>
    <row r="99" spans="1:9" ht="15" customHeight="1">
      <c r="A99" s="75">
        <v>1</v>
      </c>
      <c r="B99" s="126" t="s">
        <v>134</v>
      </c>
      <c r="C99" s="127"/>
      <c r="D99" s="127"/>
      <c r="E99" s="127"/>
      <c r="F99" s="127"/>
      <c r="G99" s="128"/>
      <c r="H99" s="21">
        <f>I99/$I$81</f>
        <v>0</v>
      </c>
      <c r="I99" s="22">
        <v>0</v>
      </c>
    </row>
    <row r="100" spans="1:9" ht="15" customHeight="1">
      <c r="A100" s="75">
        <v>2</v>
      </c>
      <c r="B100" s="126" t="s">
        <v>135</v>
      </c>
      <c r="C100" s="127"/>
      <c r="D100" s="127"/>
      <c r="E100" s="127"/>
      <c r="F100" s="127"/>
      <c r="G100" s="128"/>
      <c r="H100" s="21">
        <f>I100/$I$81</f>
        <v>0</v>
      </c>
      <c r="I100" s="22">
        <v>0</v>
      </c>
    </row>
    <row r="101" spans="1:9" ht="15" customHeight="1">
      <c r="A101" s="153" t="s">
        <v>136</v>
      </c>
      <c r="B101" s="154"/>
      <c r="C101" s="154"/>
      <c r="D101" s="154"/>
      <c r="E101" s="154"/>
      <c r="F101" s="154"/>
      <c r="G101" s="155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64</v>
      </c>
      <c r="B103" s="159" t="s">
        <v>137</v>
      </c>
      <c r="C103" s="160"/>
      <c r="D103" s="160"/>
      <c r="E103" s="160"/>
      <c r="F103" s="160"/>
      <c r="G103" s="161"/>
      <c r="H103" s="19" t="s">
        <v>44</v>
      </c>
      <c r="I103" s="19" t="s">
        <v>45</v>
      </c>
    </row>
    <row r="104" spans="1:9" ht="15" customHeight="1">
      <c r="A104" s="75">
        <v>1</v>
      </c>
      <c r="B104" s="126" t="s">
        <v>137</v>
      </c>
      <c r="C104" s="127"/>
      <c r="D104" s="127"/>
      <c r="E104" s="127"/>
      <c r="F104" s="127"/>
      <c r="G104" s="128"/>
      <c r="H104" s="21">
        <f>I104/I81</f>
        <v>0</v>
      </c>
      <c r="I104" s="22">
        <v>0</v>
      </c>
    </row>
    <row r="105" spans="1:11" ht="15" customHeight="1">
      <c r="A105" s="153" t="s">
        <v>136</v>
      </c>
      <c r="B105" s="154"/>
      <c r="C105" s="154"/>
      <c r="D105" s="154"/>
      <c r="E105" s="154"/>
      <c r="F105" s="154"/>
      <c r="G105" s="155"/>
      <c r="H105" s="25">
        <f>H104</f>
        <v>0</v>
      </c>
      <c r="I105" s="76"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62" t="s">
        <v>138</v>
      </c>
      <c r="B107" s="162"/>
      <c r="C107" s="162"/>
      <c r="D107" s="162"/>
      <c r="E107" s="162"/>
      <c r="F107" s="53">
        <v>0.18</v>
      </c>
      <c r="G107" s="54">
        <f>I109*F107</f>
        <v>628.8717196451689</v>
      </c>
      <c r="H107" s="55" t="s">
        <v>124</v>
      </c>
      <c r="I107" s="56">
        <f>I69</f>
        <v>123.10943700000001</v>
      </c>
      <c r="L107" s="1"/>
    </row>
    <row r="108" spans="1:12" s="60" customFormat="1" ht="16.5" customHeight="1">
      <c r="A108" s="157" t="s">
        <v>125</v>
      </c>
      <c r="B108" s="157"/>
      <c r="C108" s="77" t="s">
        <v>126</v>
      </c>
      <c r="D108" s="77" t="s">
        <v>127</v>
      </c>
      <c r="E108" s="77" t="s">
        <v>128</v>
      </c>
      <c r="F108" s="77" t="s">
        <v>129</v>
      </c>
      <c r="G108" s="77" t="s">
        <v>130</v>
      </c>
      <c r="H108" s="55" t="s">
        <v>131</v>
      </c>
      <c r="I108" s="58" t="s">
        <v>132</v>
      </c>
      <c r="J108" s="59"/>
      <c r="L108" s="59"/>
    </row>
    <row r="109" spans="1:12" ht="16.5" customHeight="1">
      <c r="A109" s="158">
        <f>I30</f>
        <v>1913.0023769999998</v>
      </c>
      <c r="B109" s="158"/>
      <c r="C109" s="78">
        <f>I41</f>
        <v>703.9848747359998</v>
      </c>
      <c r="D109" s="78">
        <f>I52</f>
        <v>471.9759464534399</v>
      </c>
      <c r="E109" s="78">
        <f>I59</f>
        <v>71.081429322189</v>
      </c>
      <c r="F109" s="78">
        <f>I63</f>
        <v>173.68714829486595</v>
      </c>
      <c r="G109" s="78">
        <f>I71</f>
        <v>283.109437</v>
      </c>
      <c r="H109" s="78">
        <f>A109+C109+D109+E109+F109+G109</f>
        <v>3616.8412128064942</v>
      </c>
      <c r="I109" s="78">
        <f>H109-I107</f>
        <v>3493.731775806494</v>
      </c>
      <c r="J109" s="24"/>
      <c r="L109" s="1"/>
    </row>
    <row r="110" ht="4.5" customHeight="1"/>
    <row r="111" spans="1:9" ht="12">
      <c r="A111" s="137" t="s">
        <v>139</v>
      </c>
      <c r="B111" s="137"/>
      <c r="C111" s="137"/>
      <c r="D111" s="137"/>
      <c r="E111" s="137"/>
      <c r="F111" s="137"/>
      <c r="G111" s="13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32" t="s">
        <v>140</v>
      </c>
      <c r="B113" s="132"/>
      <c r="C113" s="132"/>
      <c r="D113" s="132"/>
      <c r="E113" s="132"/>
      <c r="F113" s="132"/>
      <c r="G113" s="132"/>
      <c r="H113" s="132"/>
      <c r="I113" s="132"/>
    </row>
    <row r="114" spans="1:9" ht="33.75">
      <c r="A114" s="19" t="s">
        <v>42</v>
      </c>
      <c r="B114" s="159" t="s">
        <v>141</v>
      </c>
      <c r="C114" s="160"/>
      <c r="D114" s="160"/>
      <c r="E114" s="160"/>
      <c r="F114" s="160"/>
      <c r="G114" s="161"/>
      <c r="H114" s="19" t="s">
        <v>44</v>
      </c>
      <c r="I114" s="19" t="s">
        <v>45</v>
      </c>
    </row>
    <row r="115" spans="1:9" ht="15" customHeight="1">
      <c r="A115" s="75">
        <v>1</v>
      </c>
      <c r="B115" s="126" t="s">
        <v>142</v>
      </c>
      <c r="C115" s="127"/>
      <c r="D115" s="127"/>
      <c r="E115" s="127"/>
      <c r="F115" s="127"/>
      <c r="G115" s="128"/>
      <c r="H115" s="21">
        <f>I115/$I$81</f>
        <v>0.0071154898741105635</v>
      </c>
      <c r="I115" s="22">
        <f>($D$125/$E$127)*H125</f>
        <v>25.735597025990383</v>
      </c>
    </row>
    <row r="116" spans="1:9" ht="15" customHeight="1">
      <c r="A116" s="75">
        <v>2</v>
      </c>
      <c r="B116" s="126" t="s">
        <v>143</v>
      </c>
      <c r="C116" s="127"/>
      <c r="D116" s="127"/>
      <c r="E116" s="127"/>
      <c r="F116" s="127"/>
      <c r="G116" s="128"/>
      <c r="H116" s="21">
        <f>I116/$I$81</f>
        <v>0.03284072249589491</v>
      </c>
      <c r="I116" s="22">
        <f>($D$125/$E$127)*H126</f>
        <v>118.77967858149408</v>
      </c>
    </row>
    <row r="117" spans="1:9" ht="15" customHeight="1">
      <c r="A117" s="75">
        <v>3</v>
      </c>
      <c r="B117" s="126" t="s">
        <v>27</v>
      </c>
      <c r="C117" s="127"/>
      <c r="D117" s="127"/>
      <c r="E117" s="127"/>
      <c r="F117" s="127"/>
      <c r="G117" s="128"/>
      <c r="H117" s="21">
        <f>I117/$I$81</f>
        <v>0.05473453749315819</v>
      </c>
      <c r="I117" s="22">
        <f>($D$125/$E$127)*H127</f>
        <v>197.9661309691568</v>
      </c>
    </row>
    <row r="118" spans="1:9" ht="15" customHeight="1">
      <c r="A118" s="75">
        <v>4</v>
      </c>
      <c r="B118" s="126" t="s">
        <v>144</v>
      </c>
      <c r="C118" s="127"/>
      <c r="D118" s="127"/>
      <c r="E118" s="127"/>
      <c r="F118" s="127"/>
      <c r="G118" s="12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26" t="s">
        <v>117</v>
      </c>
      <c r="C119" s="127"/>
      <c r="D119" s="127"/>
      <c r="E119" s="127"/>
      <c r="F119" s="127"/>
      <c r="G119" s="128"/>
      <c r="H119" s="21">
        <f>I119/$I$81</f>
        <v>0</v>
      </c>
      <c r="I119" s="22">
        <v>0</v>
      </c>
    </row>
    <row r="120" spans="1:9" ht="15" customHeight="1">
      <c r="A120" s="153" t="s">
        <v>145</v>
      </c>
      <c r="B120" s="154"/>
      <c r="C120" s="154"/>
      <c r="D120" s="154"/>
      <c r="E120" s="154"/>
      <c r="F120" s="154"/>
      <c r="G120" s="155"/>
      <c r="H120" s="25">
        <f>H115+H116+H117+H118+H119</f>
        <v>0.09469074986316367</v>
      </c>
      <c r="I120" s="76">
        <f>I115+I116+I117+I118+I119</f>
        <v>342.48140657664123</v>
      </c>
    </row>
    <row r="121" spans="1:9" ht="11.25" customHeight="1">
      <c r="A121" s="29" t="s">
        <v>146</v>
      </c>
      <c r="B121" s="156" t="s">
        <v>147</v>
      </c>
      <c r="C121" s="156"/>
      <c r="D121" s="156"/>
      <c r="E121" s="156"/>
      <c r="F121" s="156"/>
      <c r="G121" s="156"/>
      <c r="H121" s="156"/>
      <c r="I121" s="156"/>
    </row>
    <row r="122" spans="1:9" ht="20.25" customHeight="1">
      <c r="A122" s="29" t="s">
        <v>148</v>
      </c>
      <c r="B122" s="143" t="s">
        <v>149</v>
      </c>
      <c r="C122" s="143"/>
      <c r="D122" s="143"/>
      <c r="E122" s="143"/>
      <c r="F122" s="143"/>
      <c r="G122" s="143"/>
      <c r="H122" s="143"/>
      <c r="I122" s="143"/>
    </row>
    <row r="123" spans="1:9" ht="13.5" customHeight="1">
      <c r="A123" s="144" t="s">
        <v>150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3.5" customHeight="1">
      <c r="A124" s="145" t="s">
        <v>151</v>
      </c>
      <c r="B124" s="145"/>
      <c r="C124" s="75" t="s">
        <v>152</v>
      </c>
      <c r="D124" s="146" t="s">
        <v>153</v>
      </c>
      <c r="E124" s="147"/>
      <c r="F124" s="75" t="s">
        <v>154</v>
      </c>
      <c r="G124" s="75" t="s">
        <v>155</v>
      </c>
      <c r="H124" s="148" t="s">
        <v>156</v>
      </c>
      <c r="I124" s="148"/>
    </row>
    <row r="125" spans="1:10" ht="13.5" customHeight="1">
      <c r="A125" s="149">
        <f>I81</f>
        <v>3616.8412128064947</v>
      </c>
      <c r="B125" s="150"/>
      <c r="C125" s="22">
        <f>I111</f>
        <v>0</v>
      </c>
      <c r="D125" s="151">
        <f>A125+C125</f>
        <v>3616.8412128064947</v>
      </c>
      <c r="E125" s="152"/>
      <c r="F125" s="75" t="s">
        <v>142</v>
      </c>
      <c r="G125" s="74">
        <v>0.0165</v>
      </c>
      <c r="H125" s="140">
        <v>0.0065</v>
      </c>
      <c r="I125" s="140"/>
      <c r="J125" s="24"/>
    </row>
    <row r="126" spans="1:9" ht="13.5" customHeight="1">
      <c r="A126" s="139" t="s">
        <v>157</v>
      </c>
      <c r="B126" s="139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143</v>
      </c>
      <c r="G126" s="74">
        <v>0.076</v>
      </c>
      <c r="H126" s="140">
        <v>0.03</v>
      </c>
      <c r="I126" s="140"/>
    </row>
    <row r="127" spans="1:9" ht="13.5" customHeight="1">
      <c r="A127" s="141" t="s">
        <v>158</v>
      </c>
      <c r="B127" s="141"/>
      <c r="C127" s="113">
        <v>1</v>
      </c>
      <c r="D127" s="116">
        <f>H129</f>
        <v>0.0865</v>
      </c>
      <c r="E127" s="117">
        <f>C127-D127</f>
        <v>0.9135</v>
      </c>
      <c r="F127" s="75" t="s">
        <v>27</v>
      </c>
      <c r="G127" s="74">
        <f>I11</f>
        <v>0.05</v>
      </c>
      <c r="H127" s="140">
        <f>I11</f>
        <v>0.05</v>
      </c>
      <c r="I127" s="140"/>
    </row>
    <row r="128" spans="1:9" ht="13.5" customHeight="1">
      <c r="A128" s="142" t="s">
        <v>159</v>
      </c>
      <c r="B128" s="142"/>
      <c r="C128" s="114">
        <v>1</v>
      </c>
      <c r="D128" s="114">
        <v>0.0654</v>
      </c>
      <c r="E128" s="115">
        <f>C128-D128</f>
        <v>0.9346</v>
      </c>
      <c r="F128" s="75" t="s">
        <v>160</v>
      </c>
      <c r="G128" s="74">
        <v>0</v>
      </c>
      <c r="H128" s="140">
        <v>0</v>
      </c>
      <c r="I128" s="140"/>
    </row>
    <row r="129" spans="1:9" ht="18" customHeight="1">
      <c r="A129" s="63" t="s">
        <v>161</v>
      </c>
      <c r="B129" s="134" t="s">
        <v>162</v>
      </c>
      <c r="C129" s="134"/>
      <c r="D129" s="134"/>
      <c r="E129" s="134"/>
      <c r="F129" s="81" t="s">
        <v>163</v>
      </c>
      <c r="G129" s="73">
        <f>SUM(G125:G128)</f>
        <v>0.14250000000000002</v>
      </c>
      <c r="H129" s="135">
        <f>SUM(H125:I128)</f>
        <v>0.0865</v>
      </c>
      <c r="I129" s="135"/>
    </row>
    <row r="130" spans="1:9" ht="4.5" customHeight="1">
      <c r="A130" s="65"/>
      <c r="B130" s="136"/>
      <c r="C130" s="136"/>
      <c r="D130" s="136"/>
      <c r="E130" s="136"/>
      <c r="F130" s="136"/>
      <c r="G130" s="136"/>
      <c r="H130" s="136"/>
      <c r="I130" s="136"/>
    </row>
    <row r="131" spans="1:9" ht="12">
      <c r="A131" s="137" t="s">
        <v>164</v>
      </c>
      <c r="B131" s="137"/>
      <c r="C131" s="137"/>
      <c r="D131" s="137"/>
      <c r="E131" s="137"/>
      <c r="F131" s="137"/>
      <c r="G131" s="137"/>
      <c r="H131" s="45">
        <f>H120</f>
        <v>0.09469074986316367</v>
      </c>
      <c r="I131" s="46">
        <f>I120</f>
        <v>342.48140657664123</v>
      </c>
    </row>
    <row r="132" ht="4.5" customHeight="1"/>
    <row r="133" spans="1:9" ht="11.25">
      <c r="A133" s="138" t="s">
        <v>165</v>
      </c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2" t="s">
        <v>41</v>
      </c>
      <c r="B134" s="132"/>
      <c r="C134" s="132"/>
      <c r="D134" s="132"/>
      <c r="E134" s="132"/>
      <c r="F134" s="132"/>
      <c r="G134" s="132"/>
      <c r="H134" s="132"/>
      <c r="I134" s="132"/>
    </row>
    <row r="135" spans="1:9" ht="15" customHeight="1">
      <c r="A135" s="75">
        <v>1</v>
      </c>
      <c r="B135" s="126" t="s">
        <v>166</v>
      </c>
      <c r="C135" s="127"/>
      <c r="D135" s="127"/>
      <c r="E135" s="127"/>
      <c r="F135" s="127"/>
      <c r="G135" s="128"/>
      <c r="H135" s="21">
        <f>I135/$G$152</f>
        <v>0.48316405630467324</v>
      </c>
      <c r="I135" s="66">
        <f>I30</f>
        <v>1913.0023769999998</v>
      </c>
    </row>
    <row r="136" spans="1:9" ht="15" customHeight="1">
      <c r="A136" s="75">
        <v>2</v>
      </c>
      <c r="B136" s="126" t="s">
        <v>167</v>
      </c>
      <c r="C136" s="127"/>
      <c r="D136" s="127"/>
      <c r="E136" s="127"/>
      <c r="F136" s="127"/>
      <c r="G136" s="128"/>
      <c r="H136" s="21">
        <f>I136/$G$152</f>
        <v>0.3588314303692294</v>
      </c>
      <c r="I136" s="66">
        <f>I41+I52+I59+I63</f>
        <v>1420.7293988064946</v>
      </c>
    </row>
    <row r="137" spans="1:9" ht="15" customHeight="1">
      <c r="A137" s="75">
        <v>3</v>
      </c>
      <c r="B137" s="133" t="s">
        <v>168</v>
      </c>
      <c r="C137" s="133"/>
      <c r="D137" s="133"/>
      <c r="E137" s="133"/>
      <c r="F137" s="133"/>
      <c r="G137" s="133"/>
      <c r="H137" s="21">
        <f>I137/$G$152</f>
        <v>0.07150451332609732</v>
      </c>
      <c r="I137" s="66">
        <f>I71</f>
        <v>283.109437</v>
      </c>
    </row>
    <row r="138" spans="1:10" s="28" customFormat="1" ht="15" customHeight="1">
      <c r="A138" s="129" t="s">
        <v>169</v>
      </c>
      <c r="B138" s="130"/>
      <c r="C138" s="130"/>
      <c r="D138" s="130"/>
      <c r="E138" s="130"/>
      <c r="F138" s="130"/>
      <c r="G138" s="131"/>
      <c r="H138" s="45">
        <f>H135+H136+H137</f>
        <v>0.9134999999999999</v>
      </c>
      <c r="I138" s="46">
        <f>I135+I136+I137</f>
        <v>3616.8412128064947</v>
      </c>
      <c r="J138" s="67"/>
    </row>
    <row r="139" ht="4.5" customHeight="1"/>
    <row r="140" spans="1:9" ht="11.25">
      <c r="A140" s="132" t="s">
        <v>110</v>
      </c>
      <c r="B140" s="132"/>
      <c r="C140" s="132"/>
      <c r="D140" s="132"/>
      <c r="E140" s="132"/>
      <c r="F140" s="132"/>
      <c r="G140" s="132"/>
      <c r="H140" s="132"/>
      <c r="I140" s="132"/>
    </row>
    <row r="141" spans="1:9" ht="15" customHeight="1">
      <c r="A141" s="75">
        <v>1</v>
      </c>
      <c r="B141" s="126" t="s">
        <v>111</v>
      </c>
      <c r="C141" s="127"/>
      <c r="D141" s="127"/>
      <c r="E141" s="127"/>
      <c r="F141" s="127"/>
      <c r="G141" s="12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26" t="s">
        <v>133</v>
      </c>
      <c r="C142" s="127"/>
      <c r="D142" s="127"/>
      <c r="E142" s="127"/>
      <c r="F142" s="127"/>
      <c r="G142" s="12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26" t="s">
        <v>137</v>
      </c>
      <c r="C143" s="127"/>
      <c r="D143" s="127"/>
      <c r="E143" s="127"/>
      <c r="F143" s="127"/>
      <c r="G143" s="128"/>
      <c r="H143" s="21">
        <f>I143/$G$152</f>
        <v>0</v>
      </c>
      <c r="I143" s="22">
        <f>I105</f>
        <v>0</v>
      </c>
    </row>
    <row r="144" spans="1:9" ht="15" customHeight="1">
      <c r="A144" s="129" t="s">
        <v>170</v>
      </c>
      <c r="B144" s="130"/>
      <c r="C144" s="130"/>
      <c r="D144" s="130"/>
      <c r="E144" s="130"/>
      <c r="F144" s="130"/>
      <c r="G144" s="13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32" t="s">
        <v>140</v>
      </c>
      <c r="B146" s="132"/>
      <c r="C146" s="132"/>
      <c r="D146" s="132"/>
      <c r="E146" s="132"/>
      <c r="F146" s="132"/>
      <c r="G146" s="132"/>
      <c r="H146" s="132"/>
      <c r="I146" s="132"/>
    </row>
    <row r="147" spans="1:9" ht="15" customHeight="1">
      <c r="A147" s="75">
        <v>1</v>
      </c>
      <c r="B147" s="126" t="s">
        <v>171</v>
      </c>
      <c r="C147" s="127"/>
      <c r="D147" s="127"/>
      <c r="E147" s="127"/>
      <c r="F147" s="127"/>
      <c r="G147" s="128"/>
      <c r="H147" s="21">
        <f>I147/$G$152</f>
        <v>0.0865</v>
      </c>
      <c r="I147" s="22">
        <f>I120</f>
        <v>342.48140657664123</v>
      </c>
    </row>
    <row r="148" spans="1:11" ht="15" customHeight="1">
      <c r="A148" s="129" t="s">
        <v>172</v>
      </c>
      <c r="B148" s="130"/>
      <c r="C148" s="130"/>
      <c r="D148" s="130"/>
      <c r="E148" s="130"/>
      <c r="F148" s="130"/>
      <c r="G148" s="131"/>
      <c r="H148" s="45">
        <f>H147</f>
        <v>0.0865</v>
      </c>
      <c r="I148" s="46">
        <f>I120</f>
        <v>342.48140657664123</v>
      </c>
      <c r="K148" s="68"/>
    </row>
    <row r="149" ht="4.5" customHeight="1"/>
    <row r="150" spans="1:9" ht="11.25">
      <c r="A150" s="118" t="s">
        <v>173</v>
      </c>
      <c r="B150" s="118"/>
      <c r="C150" s="118"/>
      <c r="D150" s="118"/>
      <c r="E150" s="118"/>
      <c r="F150" s="118"/>
      <c r="G150" s="118"/>
      <c r="H150" s="118"/>
      <c r="I150" s="118"/>
    </row>
    <row r="151" spans="1:9" ht="45">
      <c r="A151" s="119" t="s">
        <v>174</v>
      </c>
      <c r="B151" s="119"/>
      <c r="C151" s="119"/>
      <c r="D151" s="119"/>
      <c r="E151" s="119"/>
      <c r="F151" s="119"/>
      <c r="G151" s="72" t="s">
        <v>175</v>
      </c>
      <c r="H151" s="72" t="s">
        <v>176</v>
      </c>
      <c r="I151" s="72" t="s">
        <v>177</v>
      </c>
    </row>
    <row r="152" spans="1:9" ht="11.25">
      <c r="A152" s="120" t="str">
        <f>G5</f>
        <v>OFICIAIS - CBO </v>
      </c>
      <c r="B152" s="121"/>
      <c r="C152" s="121"/>
      <c r="D152" s="121"/>
      <c r="E152" s="121"/>
      <c r="F152" s="122"/>
      <c r="G152" s="70">
        <f>I138+I144+I148</f>
        <v>3959.322619383136</v>
      </c>
      <c r="H152" s="72">
        <v>1</v>
      </c>
      <c r="I152" s="70">
        <f>G152*H152</f>
        <v>3959.322619383136</v>
      </c>
    </row>
    <row r="153" spans="1:9" ht="11.25">
      <c r="A153" s="120"/>
      <c r="B153" s="121"/>
      <c r="C153" s="121"/>
      <c r="D153" s="121"/>
      <c r="E153" s="121"/>
      <c r="F153" s="122"/>
      <c r="G153" s="72"/>
      <c r="H153" s="72"/>
      <c r="I153" s="70"/>
    </row>
    <row r="154" spans="1:10" s="28" customFormat="1" ht="12">
      <c r="A154" s="123" t="s">
        <v>178</v>
      </c>
      <c r="B154" s="124"/>
      <c r="C154" s="124"/>
      <c r="D154" s="124"/>
      <c r="E154" s="124"/>
      <c r="F154" s="124"/>
      <c r="G154" s="124"/>
      <c r="H154" s="125"/>
      <c r="I154" s="71">
        <f>I152+I153</f>
        <v>3959.322619383136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82" t="s">
        <v>221</v>
      </c>
      <c r="B1" s="182"/>
      <c r="C1" s="182"/>
      <c r="D1" s="182"/>
      <c r="E1" s="182"/>
      <c r="F1" s="182"/>
      <c r="G1" s="182"/>
      <c r="H1" s="182"/>
      <c r="I1" s="182"/>
    </row>
    <row r="2" spans="1:9" ht="22.5" customHeight="1">
      <c r="A2" s="182" t="s">
        <v>15</v>
      </c>
      <c r="B2" s="182"/>
      <c r="C2" s="183">
        <v>209921400167</v>
      </c>
      <c r="D2" s="183"/>
      <c r="E2" s="2"/>
      <c r="F2" s="2"/>
      <c r="G2" s="187" t="s">
        <v>222</v>
      </c>
      <c r="H2" s="187"/>
      <c r="I2" s="187"/>
    </row>
    <row r="3" spans="1:9" ht="11.25">
      <c r="A3" s="182" t="s">
        <v>16</v>
      </c>
      <c r="B3" s="182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75" t="s">
        <v>211</v>
      </c>
      <c r="B5" s="176"/>
      <c r="C5" s="176"/>
      <c r="D5" s="176"/>
      <c r="E5" s="176"/>
      <c r="F5" s="176"/>
      <c r="G5" s="184" t="s">
        <v>20</v>
      </c>
      <c r="H5" s="185"/>
      <c r="I5" s="6">
        <v>220</v>
      </c>
    </row>
    <row r="6" spans="1:9" ht="11.25" customHeight="1">
      <c r="A6" s="177"/>
      <c r="B6" s="178"/>
      <c r="C6" s="178"/>
      <c r="D6" s="178"/>
      <c r="E6" s="178"/>
      <c r="F6" s="178"/>
      <c r="G6" s="188" t="s">
        <v>21</v>
      </c>
      <c r="H6" s="7" t="s">
        <v>22</v>
      </c>
      <c r="I6" s="8">
        <v>0.2</v>
      </c>
    </row>
    <row r="7" spans="1:9" ht="11.25" customHeight="1">
      <c r="A7" s="177"/>
      <c r="B7" s="178"/>
      <c r="C7" s="178"/>
      <c r="D7" s="178"/>
      <c r="E7" s="178"/>
      <c r="F7" s="178"/>
      <c r="G7" s="188"/>
      <c r="H7" s="7" t="s">
        <v>23</v>
      </c>
      <c r="I7" s="9">
        <v>0</v>
      </c>
    </row>
    <row r="8" spans="1:9" ht="11.25" customHeight="1">
      <c r="A8" s="177"/>
      <c r="B8" s="178"/>
      <c r="C8" s="178"/>
      <c r="D8" s="178"/>
      <c r="E8" s="178"/>
      <c r="F8" s="178"/>
      <c r="G8" s="188"/>
      <c r="H8" s="7" t="s">
        <v>24</v>
      </c>
      <c r="I8" s="8">
        <v>0.4</v>
      </c>
    </row>
    <row r="9" spans="1:9" ht="24.75" customHeight="1">
      <c r="A9" s="179"/>
      <c r="B9" s="180"/>
      <c r="C9" s="180"/>
      <c r="D9" s="180"/>
      <c r="E9" s="180"/>
      <c r="F9" s="180"/>
      <c r="G9" s="188"/>
      <c r="H9" s="7" t="s">
        <v>23</v>
      </c>
      <c r="I9" s="10">
        <v>0</v>
      </c>
    </row>
    <row r="10" spans="1:9" ht="15" customHeight="1">
      <c r="A10" s="147" t="s">
        <v>25</v>
      </c>
      <c r="B10" s="174"/>
      <c r="C10" s="174"/>
      <c r="D10" s="174"/>
      <c r="E10" s="174"/>
      <c r="F10" s="174"/>
      <c r="G10" s="11" t="s">
        <v>26</v>
      </c>
      <c r="H10" s="7">
        <v>220</v>
      </c>
      <c r="I10" s="12">
        <f>postos!E5</f>
        <v>1396.3520999999998</v>
      </c>
    </row>
    <row r="11" spans="1:9" ht="15" customHeight="1">
      <c r="A11" s="147" t="s">
        <v>27</v>
      </c>
      <c r="B11" s="174"/>
      <c r="C11" s="174"/>
      <c r="D11" s="174"/>
      <c r="E11" s="174"/>
      <c r="F11" s="174"/>
      <c r="G11" s="13" t="s">
        <v>28</v>
      </c>
      <c r="H11" s="7" t="s">
        <v>29</v>
      </c>
      <c r="I11" s="14">
        <v>0.05</v>
      </c>
    </row>
    <row r="12" spans="1:9" ht="15" customHeight="1">
      <c r="A12" s="175" t="s">
        <v>30</v>
      </c>
      <c r="B12" s="176"/>
      <c r="C12" s="176"/>
      <c r="D12" s="176"/>
      <c r="E12" s="176"/>
      <c r="F12" s="176"/>
      <c r="G12" s="181" t="s">
        <v>28</v>
      </c>
      <c r="H12" s="7" t="s">
        <v>31</v>
      </c>
      <c r="I12" s="10">
        <v>3.75</v>
      </c>
    </row>
    <row r="13" spans="1:9" ht="11.25">
      <c r="A13" s="177"/>
      <c r="B13" s="178"/>
      <c r="C13" s="178"/>
      <c r="D13" s="178"/>
      <c r="E13" s="178"/>
      <c r="F13" s="178"/>
      <c r="G13" s="181"/>
      <c r="H13" s="7" t="s">
        <v>32</v>
      </c>
      <c r="I13" s="10">
        <v>22</v>
      </c>
    </row>
    <row r="14" spans="1:9" ht="11.25">
      <c r="A14" s="177"/>
      <c r="B14" s="178"/>
      <c r="C14" s="178"/>
      <c r="D14" s="178"/>
      <c r="E14" s="178"/>
      <c r="F14" s="178"/>
      <c r="G14" s="181"/>
      <c r="H14" s="7" t="s">
        <v>33</v>
      </c>
      <c r="I14" s="10">
        <v>2</v>
      </c>
    </row>
    <row r="15" spans="1:9" ht="11.25">
      <c r="A15" s="179"/>
      <c r="B15" s="180"/>
      <c r="C15" s="180"/>
      <c r="D15" s="180"/>
      <c r="E15" s="180"/>
      <c r="F15" s="180"/>
      <c r="G15" s="181"/>
      <c r="H15" s="7" t="s">
        <v>34</v>
      </c>
      <c r="I15" s="8">
        <v>0.03</v>
      </c>
    </row>
    <row r="16" spans="1:9" ht="11.25" customHeight="1">
      <c r="A16" s="146" t="s">
        <v>35</v>
      </c>
      <c r="B16" s="146"/>
      <c r="C16" s="146"/>
      <c r="D16" s="146"/>
      <c r="E16" s="146"/>
      <c r="F16" s="147"/>
      <c r="G16" s="181" t="s">
        <v>36</v>
      </c>
      <c r="H16" s="7" t="s">
        <v>37</v>
      </c>
      <c r="I16" s="15">
        <v>200</v>
      </c>
    </row>
    <row r="17" spans="1:9" ht="11.25" customHeight="1">
      <c r="A17" s="146"/>
      <c r="B17" s="146"/>
      <c r="C17" s="146"/>
      <c r="D17" s="146"/>
      <c r="E17" s="146"/>
      <c r="F17" s="147"/>
      <c r="G17" s="181"/>
      <c r="H17" s="7" t="s">
        <v>38</v>
      </c>
      <c r="I17" s="9">
        <v>1</v>
      </c>
    </row>
    <row r="18" spans="1:9" ht="11.25" customHeight="1">
      <c r="A18" s="146"/>
      <c r="B18" s="146"/>
      <c r="C18" s="146"/>
      <c r="D18" s="146"/>
      <c r="E18" s="146"/>
      <c r="F18" s="147"/>
      <c r="G18" s="181"/>
      <c r="H18" s="7" t="s">
        <v>39</v>
      </c>
      <c r="I18" s="9">
        <v>1</v>
      </c>
    </row>
    <row r="19" spans="1:9" ht="11.25">
      <c r="A19" s="146"/>
      <c r="B19" s="146"/>
      <c r="C19" s="146"/>
      <c r="D19" s="146"/>
      <c r="E19" s="146"/>
      <c r="F19" s="147"/>
      <c r="G19" s="181"/>
      <c r="H19" s="7" t="s">
        <v>34</v>
      </c>
      <c r="I19" s="14">
        <v>0.2</v>
      </c>
    </row>
    <row r="20" spans="1:9" ht="12" thickBot="1">
      <c r="A20" s="146" t="s">
        <v>40</v>
      </c>
      <c r="B20" s="146"/>
      <c r="C20" s="146"/>
      <c r="D20" s="146"/>
      <c r="E20" s="146"/>
      <c r="F20" s="14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</row>
    <row r="23" spans="1:9" ht="33.75">
      <c r="A23" s="19" t="s">
        <v>42</v>
      </c>
      <c r="B23" s="159" t="s">
        <v>43</v>
      </c>
      <c r="C23" s="160"/>
      <c r="D23" s="160"/>
      <c r="E23" s="160"/>
      <c r="F23" s="160"/>
      <c r="G23" s="161"/>
      <c r="H23" s="19" t="s">
        <v>44</v>
      </c>
      <c r="I23" s="19" t="s">
        <v>45</v>
      </c>
    </row>
    <row r="24" spans="1:9" ht="15" customHeight="1">
      <c r="A24" s="20">
        <v>1</v>
      </c>
      <c r="B24" s="126" t="s">
        <v>46</v>
      </c>
      <c r="C24" s="127"/>
      <c r="D24" s="127"/>
      <c r="E24" s="127"/>
      <c r="F24" s="127"/>
      <c r="G24" s="128"/>
      <c r="H24" s="21">
        <f>I24/$I$30</f>
        <v>1</v>
      </c>
      <c r="I24" s="22">
        <f>I10/H10*I5</f>
        <v>1396.3520999999998</v>
      </c>
    </row>
    <row r="25" spans="1:10" ht="15" customHeight="1">
      <c r="A25" s="20">
        <v>2</v>
      </c>
      <c r="B25" s="126" t="s">
        <v>47</v>
      </c>
      <c r="C25" s="127"/>
      <c r="D25" s="127"/>
      <c r="E25" s="127"/>
      <c r="F25" s="127"/>
      <c r="G25" s="128"/>
      <c r="H25" s="21">
        <f>I25/$I$30</f>
        <v>0</v>
      </c>
      <c r="I25" s="23">
        <v>0</v>
      </c>
      <c r="J25" s="24"/>
    </row>
    <row r="26" spans="1:9" ht="15" customHeight="1">
      <c r="A26" s="20">
        <v>3</v>
      </c>
      <c r="B26" s="126" t="s">
        <v>48</v>
      </c>
      <c r="C26" s="127"/>
      <c r="D26" s="127"/>
      <c r="E26" s="127"/>
      <c r="F26" s="127"/>
      <c r="G26" s="128"/>
      <c r="H26" s="21">
        <f>I26/$I$30</f>
        <v>0</v>
      </c>
      <c r="I26" s="22">
        <v>0</v>
      </c>
    </row>
    <row r="27" spans="1:9" ht="15" customHeight="1">
      <c r="A27" s="169">
        <v>4</v>
      </c>
      <c r="B27" s="133" t="s">
        <v>195</v>
      </c>
      <c r="C27" s="133"/>
      <c r="D27" s="133"/>
      <c r="E27" s="133"/>
      <c r="F27" s="133"/>
      <c r="G27" s="133"/>
      <c r="H27" s="21">
        <f>I27/$I$30</f>
        <v>0</v>
      </c>
      <c r="I27" s="22">
        <f>I6*I7*I10</f>
        <v>0</v>
      </c>
    </row>
    <row r="28" spans="1:9" ht="15" customHeight="1">
      <c r="A28" s="170"/>
      <c r="B28" s="171" t="s">
        <v>50</v>
      </c>
      <c r="C28" s="172"/>
      <c r="D28" s="172"/>
      <c r="E28" s="172"/>
      <c r="F28" s="172"/>
      <c r="G28" s="173"/>
      <c r="H28" s="21">
        <f>I28/$I$30</f>
        <v>0</v>
      </c>
      <c r="I28" s="22">
        <f>(I8*I9*I10)</f>
        <v>0</v>
      </c>
    </row>
    <row r="29" spans="1:9" ht="15" customHeight="1">
      <c r="A29" s="20">
        <v>5</v>
      </c>
      <c r="B29" s="126" t="s">
        <v>40</v>
      </c>
      <c r="C29" s="127"/>
      <c r="D29" s="127"/>
      <c r="E29" s="127"/>
      <c r="F29" s="127"/>
      <c r="G29" s="128"/>
      <c r="H29" s="21">
        <f>I29/$I$30</f>
        <v>0</v>
      </c>
      <c r="I29" s="22">
        <v>0</v>
      </c>
    </row>
    <row r="30" spans="1:10" s="28" customFormat="1" ht="15" customHeight="1">
      <c r="A30" s="153" t="s">
        <v>51</v>
      </c>
      <c r="B30" s="154"/>
      <c r="C30" s="154"/>
      <c r="D30" s="154"/>
      <c r="E30" s="154"/>
      <c r="F30" s="154"/>
      <c r="G30" s="155"/>
      <c r="H30" s="25">
        <f>SUM(H24:H29)</f>
        <v>1</v>
      </c>
      <c r="I30" s="26">
        <f>SUM(I24:I29)</f>
        <v>1396.3520999999998</v>
      </c>
      <c r="J30" s="27"/>
    </row>
    <row r="31" ht="4.5" customHeight="1"/>
    <row r="32" spans="1:9" ht="33.75" customHeight="1">
      <c r="A32" s="19" t="s">
        <v>52</v>
      </c>
      <c r="B32" s="159" t="s">
        <v>53</v>
      </c>
      <c r="C32" s="160"/>
      <c r="D32" s="160"/>
      <c r="E32" s="160"/>
      <c r="F32" s="160"/>
      <c r="G32" s="161"/>
      <c r="H32" s="19" t="s">
        <v>44</v>
      </c>
      <c r="I32" s="19" t="s">
        <v>45</v>
      </c>
    </row>
    <row r="33" spans="1:9" ht="15" customHeight="1">
      <c r="A33" s="20">
        <v>1</v>
      </c>
      <c r="B33" s="126" t="s">
        <v>54</v>
      </c>
      <c r="C33" s="127"/>
      <c r="D33" s="127"/>
      <c r="E33" s="127"/>
      <c r="F33" s="127"/>
      <c r="G33" s="128"/>
      <c r="H33" s="21">
        <v>0.2</v>
      </c>
      <c r="I33" s="22">
        <f>$I$30*H33</f>
        <v>279.27042</v>
      </c>
    </row>
    <row r="34" spans="1:9" ht="15" customHeight="1">
      <c r="A34" s="20">
        <v>2</v>
      </c>
      <c r="B34" s="126" t="s">
        <v>55</v>
      </c>
      <c r="C34" s="127"/>
      <c r="D34" s="127"/>
      <c r="E34" s="127"/>
      <c r="F34" s="127"/>
      <c r="G34" s="128"/>
      <c r="H34" s="21">
        <v>0.015</v>
      </c>
      <c r="I34" s="22">
        <f aca="true" t="shared" si="0" ref="I34:I40">$I$30*H34</f>
        <v>20.945281499999997</v>
      </c>
    </row>
    <row r="35" spans="1:9" ht="15" customHeight="1">
      <c r="A35" s="20">
        <v>3</v>
      </c>
      <c r="B35" s="126" t="s">
        <v>56</v>
      </c>
      <c r="C35" s="127"/>
      <c r="D35" s="127"/>
      <c r="E35" s="127"/>
      <c r="F35" s="127"/>
      <c r="G35" s="128"/>
      <c r="H35" s="21">
        <v>0.01</v>
      </c>
      <c r="I35" s="22">
        <f t="shared" si="0"/>
        <v>13.963520999999998</v>
      </c>
    </row>
    <row r="36" spans="1:9" ht="15" customHeight="1">
      <c r="A36" s="20">
        <v>4</v>
      </c>
      <c r="B36" s="126" t="s">
        <v>57</v>
      </c>
      <c r="C36" s="127"/>
      <c r="D36" s="127"/>
      <c r="E36" s="127"/>
      <c r="F36" s="127"/>
      <c r="G36" s="128"/>
      <c r="H36" s="21">
        <v>0.002</v>
      </c>
      <c r="I36" s="22">
        <f t="shared" si="0"/>
        <v>2.7927041999999997</v>
      </c>
    </row>
    <row r="37" spans="1:9" ht="15" customHeight="1">
      <c r="A37" s="20">
        <v>5</v>
      </c>
      <c r="B37" s="126" t="s">
        <v>58</v>
      </c>
      <c r="C37" s="127"/>
      <c r="D37" s="127"/>
      <c r="E37" s="127"/>
      <c r="F37" s="127"/>
      <c r="G37" s="128"/>
      <c r="H37" s="21">
        <v>0.025</v>
      </c>
      <c r="I37" s="22">
        <f t="shared" si="0"/>
        <v>34.9088025</v>
      </c>
    </row>
    <row r="38" spans="1:9" ht="15" customHeight="1">
      <c r="A38" s="20">
        <v>6</v>
      </c>
      <c r="B38" s="126" t="s">
        <v>59</v>
      </c>
      <c r="C38" s="127"/>
      <c r="D38" s="127"/>
      <c r="E38" s="127"/>
      <c r="F38" s="127"/>
      <c r="G38" s="128"/>
      <c r="H38" s="21">
        <v>0.08</v>
      </c>
      <c r="I38" s="22">
        <f t="shared" si="0"/>
        <v>111.70816799999999</v>
      </c>
    </row>
    <row r="39" spans="1:9" ht="15" customHeight="1">
      <c r="A39" s="20">
        <v>7</v>
      </c>
      <c r="B39" s="126" t="s">
        <v>60</v>
      </c>
      <c r="C39" s="127"/>
      <c r="D39" s="127"/>
      <c r="E39" s="127"/>
      <c r="F39" s="127"/>
      <c r="G39" s="128"/>
      <c r="H39" s="21">
        <v>0.03</v>
      </c>
      <c r="I39" s="22">
        <f t="shared" si="0"/>
        <v>41.89056299999999</v>
      </c>
    </row>
    <row r="40" spans="1:9" ht="15" customHeight="1">
      <c r="A40" s="20">
        <v>8</v>
      </c>
      <c r="B40" s="126" t="s">
        <v>61</v>
      </c>
      <c r="C40" s="127"/>
      <c r="D40" s="127"/>
      <c r="E40" s="127"/>
      <c r="F40" s="127"/>
      <c r="G40" s="128"/>
      <c r="H40" s="21">
        <v>0.006</v>
      </c>
      <c r="I40" s="22">
        <f t="shared" si="0"/>
        <v>8.3781126</v>
      </c>
    </row>
    <row r="41" spans="1:10" s="28" customFormat="1" ht="15" customHeight="1">
      <c r="A41" s="153" t="s">
        <v>62</v>
      </c>
      <c r="B41" s="154"/>
      <c r="C41" s="154"/>
      <c r="D41" s="154"/>
      <c r="E41" s="154"/>
      <c r="F41" s="154"/>
      <c r="G41" s="155"/>
      <c r="H41" s="25">
        <f>SUM(H33:H40)</f>
        <v>0.3680000000000001</v>
      </c>
      <c r="I41" s="26">
        <f>I33+I34+I35+I36+I37+I38+I39+I40</f>
        <v>513.8575728</v>
      </c>
      <c r="J41" s="27"/>
    </row>
    <row r="42" spans="1:9" ht="15" customHeight="1">
      <c r="A42" s="168" t="s">
        <v>63</v>
      </c>
      <c r="B42" s="168"/>
      <c r="C42" s="168"/>
      <c r="D42" s="168"/>
      <c r="E42" s="168"/>
      <c r="F42" s="168"/>
      <c r="G42" s="168"/>
      <c r="H42" s="168"/>
      <c r="I42" s="168"/>
    </row>
    <row r="43" spans="1:9" ht="33.75" customHeight="1">
      <c r="A43" s="19" t="s">
        <v>64</v>
      </c>
      <c r="B43" s="159" t="s">
        <v>65</v>
      </c>
      <c r="C43" s="160"/>
      <c r="D43" s="160"/>
      <c r="E43" s="160"/>
      <c r="F43" s="160"/>
      <c r="G43" s="161"/>
      <c r="H43" s="19" t="s">
        <v>44</v>
      </c>
      <c r="I43" s="19" t="s">
        <v>45</v>
      </c>
    </row>
    <row r="44" spans="1:9" ht="15" customHeight="1">
      <c r="A44" s="20">
        <v>1</v>
      </c>
      <c r="B44" s="126" t="s">
        <v>66</v>
      </c>
      <c r="C44" s="127"/>
      <c r="D44" s="127"/>
      <c r="E44" s="127"/>
      <c r="F44" s="127"/>
      <c r="G44" s="128"/>
      <c r="H44" s="21">
        <v>0.1111</v>
      </c>
      <c r="I44" s="22">
        <f>$I$30*H44</f>
        <v>155.13471830999998</v>
      </c>
    </row>
    <row r="45" spans="1:9" ht="15" customHeight="1">
      <c r="A45" s="20">
        <v>2</v>
      </c>
      <c r="B45" s="126" t="s">
        <v>67</v>
      </c>
      <c r="C45" s="127"/>
      <c r="D45" s="127"/>
      <c r="E45" s="127"/>
      <c r="F45" s="127"/>
      <c r="G45" s="128"/>
      <c r="H45" s="21">
        <v>0.02047</v>
      </c>
      <c r="I45" s="22">
        <f aca="true" t="shared" si="1" ref="I45:I51">$I$30*H45</f>
        <v>28.583327486999995</v>
      </c>
    </row>
    <row r="46" spans="1:9" ht="15" customHeight="1">
      <c r="A46" s="20">
        <v>3</v>
      </c>
      <c r="B46" s="126" t="s">
        <v>68</v>
      </c>
      <c r="C46" s="127"/>
      <c r="D46" s="127"/>
      <c r="E46" s="127"/>
      <c r="F46" s="127"/>
      <c r="G46" s="128"/>
      <c r="H46" s="21">
        <v>0.012123</v>
      </c>
      <c r="I46" s="22">
        <f t="shared" si="1"/>
        <v>16.9279765083</v>
      </c>
    </row>
    <row r="47" spans="1:9" ht="15" customHeight="1">
      <c r="A47" s="20">
        <v>4</v>
      </c>
      <c r="B47" s="126" t="s">
        <v>69</v>
      </c>
      <c r="C47" s="127"/>
      <c r="D47" s="127"/>
      <c r="E47" s="127"/>
      <c r="F47" s="127"/>
      <c r="G47" s="128"/>
      <c r="H47" s="21">
        <v>0.011436</v>
      </c>
      <c r="I47" s="22">
        <f t="shared" si="1"/>
        <v>15.968682615599999</v>
      </c>
    </row>
    <row r="48" spans="1:9" ht="15" customHeight="1">
      <c r="A48" s="20">
        <v>5</v>
      </c>
      <c r="B48" s="126" t="s">
        <v>70</v>
      </c>
      <c r="C48" s="127"/>
      <c r="D48" s="127"/>
      <c r="E48" s="127"/>
      <c r="F48" s="127"/>
      <c r="G48" s="128"/>
      <c r="H48" s="21">
        <v>0.000174</v>
      </c>
      <c r="I48" s="22">
        <f t="shared" si="1"/>
        <v>0.24296526539999996</v>
      </c>
    </row>
    <row r="49" spans="1:9" ht="15" customHeight="1">
      <c r="A49" s="20">
        <v>6</v>
      </c>
      <c r="B49" s="126" t="s">
        <v>71</v>
      </c>
      <c r="C49" s="127"/>
      <c r="D49" s="127"/>
      <c r="E49" s="127"/>
      <c r="F49" s="127"/>
      <c r="G49" s="128"/>
      <c r="H49" s="21">
        <v>0.000442</v>
      </c>
      <c r="I49" s="22">
        <f t="shared" si="1"/>
        <v>0.6171876282</v>
      </c>
    </row>
    <row r="50" spans="1:9" ht="15" customHeight="1">
      <c r="A50" s="20">
        <v>7</v>
      </c>
      <c r="B50" s="126" t="s">
        <v>72</v>
      </c>
      <c r="C50" s="127"/>
      <c r="D50" s="127"/>
      <c r="E50" s="127"/>
      <c r="F50" s="127"/>
      <c r="G50" s="128"/>
      <c r="H50" s="21">
        <v>0.000185</v>
      </c>
      <c r="I50" s="22">
        <f t="shared" si="1"/>
        <v>0.25832513849999994</v>
      </c>
    </row>
    <row r="51" spans="1:9" ht="15" customHeight="1">
      <c r="A51" s="20">
        <v>8</v>
      </c>
      <c r="B51" s="126" t="s">
        <v>73</v>
      </c>
      <c r="C51" s="127"/>
      <c r="D51" s="127"/>
      <c r="E51" s="127"/>
      <c r="F51" s="127"/>
      <c r="G51" s="128"/>
      <c r="H51" s="21">
        <v>0.09079</v>
      </c>
      <c r="I51" s="22">
        <f t="shared" si="1"/>
        <v>126.77480715899998</v>
      </c>
    </row>
    <row r="52" spans="1:10" s="28" customFormat="1" ht="15" customHeight="1">
      <c r="A52" s="153" t="s">
        <v>74</v>
      </c>
      <c r="B52" s="154"/>
      <c r="C52" s="154"/>
      <c r="D52" s="154"/>
      <c r="E52" s="154"/>
      <c r="F52" s="154"/>
      <c r="G52" s="155"/>
      <c r="H52" s="25">
        <f>SUM(H44:H51)</f>
        <v>0.24672</v>
      </c>
      <c r="I52" s="26">
        <f>I44+I45+I46+I47+I48+I49+I50+I51</f>
        <v>344.5079901119999</v>
      </c>
      <c r="J52" s="27"/>
    </row>
    <row r="53" spans="1:9" ht="11.25" customHeight="1">
      <c r="A53" s="29" t="s">
        <v>75</v>
      </c>
      <c r="B53" s="156" t="s">
        <v>76</v>
      </c>
      <c r="C53" s="156"/>
      <c r="D53" s="156"/>
      <c r="E53" s="156"/>
      <c r="F53" s="156"/>
      <c r="G53" s="156"/>
      <c r="H53" s="156"/>
      <c r="I53" s="156"/>
    </row>
    <row r="54" spans="1:9" ht="15" customHeight="1">
      <c r="A54" s="29" t="s">
        <v>77</v>
      </c>
      <c r="B54" s="164" t="s">
        <v>78</v>
      </c>
      <c r="C54" s="164"/>
      <c r="D54" s="164"/>
      <c r="E54" s="164"/>
      <c r="F54" s="164"/>
      <c r="G54" s="164"/>
      <c r="H54" s="164"/>
      <c r="I54" s="164"/>
    </row>
    <row r="55" spans="1:9" ht="33.75" customHeight="1">
      <c r="A55" s="19" t="s">
        <v>79</v>
      </c>
      <c r="B55" s="159" t="s">
        <v>80</v>
      </c>
      <c r="C55" s="160"/>
      <c r="D55" s="160"/>
      <c r="E55" s="160"/>
      <c r="F55" s="160"/>
      <c r="G55" s="161"/>
      <c r="H55" s="19" t="s">
        <v>44</v>
      </c>
      <c r="I55" s="19" t="s">
        <v>45</v>
      </c>
    </row>
    <row r="56" spans="1:9" ht="15" customHeight="1">
      <c r="A56" s="20">
        <v>1</v>
      </c>
      <c r="B56" s="126" t="s">
        <v>81</v>
      </c>
      <c r="C56" s="127"/>
      <c r="D56" s="127"/>
      <c r="E56" s="127"/>
      <c r="F56" s="127"/>
      <c r="G56" s="128"/>
      <c r="H56" s="21">
        <v>0.023627</v>
      </c>
      <c r="I56" s="22">
        <f>$I$30*H56</f>
        <v>32.991611066699996</v>
      </c>
    </row>
    <row r="57" spans="1:9" ht="15" customHeight="1">
      <c r="A57" s="20">
        <v>2</v>
      </c>
      <c r="B57" s="126" t="s">
        <v>82</v>
      </c>
      <c r="C57" s="127"/>
      <c r="D57" s="127"/>
      <c r="E57" s="127"/>
      <c r="F57" s="127"/>
      <c r="G57" s="128"/>
      <c r="H57" s="21">
        <v>0.001717</v>
      </c>
      <c r="I57" s="22">
        <f>$I$30*H57</f>
        <v>2.3975365557</v>
      </c>
    </row>
    <row r="58" spans="1:9" ht="15" customHeight="1">
      <c r="A58" s="20">
        <v>3</v>
      </c>
      <c r="B58" s="126" t="s">
        <v>83</v>
      </c>
      <c r="C58" s="127"/>
      <c r="D58" s="127"/>
      <c r="E58" s="127"/>
      <c r="F58" s="127"/>
      <c r="G58" s="128"/>
      <c r="H58" s="21">
        <v>0.011813</v>
      </c>
      <c r="I58" s="22">
        <f>$I$30*H58</f>
        <v>16.4951073573</v>
      </c>
    </row>
    <row r="59" spans="1:10" s="28" customFormat="1" ht="15" customHeight="1">
      <c r="A59" s="153" t="s">
        <v>84</v>
      </c>
      <c r="B59" s="154"/>
      <c r="C59" s="154"/>
      <c r="D59" s="154"/>
      <c r="E59" s="154"/>
      <c r="F59" s="154"/>
      <c r="G59" s="155"/>
      <c r="H59" s="25">
        <f>SUM(H56:H58)</f>
        <v>0.037156999999999996</v>
      </c>
      <c r="I59" s="26">
        <f>I56+I57+I58</f>
        <v>51.884254979699996</v>
      </c>
      <c r="J59" s="27"/>
    </row>
    <row r="60" ht="4.5" customHeight="1"/>
    <row r="61" spans="1:9" ht="33.75">
      <c r="A61" s="19" t="s">
        <v>85</v>
      </c>
      <c r="B61" s="159" t="s">
        <v>86</v>
      </c>
      <c r="C61" s="160"/>
      <c r="D61" s="160"/>
      <c r="E61" s="160"/>
      <c r="F61" s="160"/>
      <c r="G61" s="161"/>
      <c r="H61" s="19" t="s">
        <v>44</v>
      </c>
      <c r="I61" s="19" t="s">
        <v>45</v>
      </c>
    </row>
    <row r="62" spans="1:9" ht="15" customHeight="1">
      <c r="A62" s="20">
        <v>1</v>
      </c>
      <c r="B62" s="126" t="s">
        <v>87</v>
      </c>
      <c r="C62" s="127"/>
      <c r="D62" s="127"/>
      <c r="E62" s="127"/>
      <c r="F62" s="127"/>
      <c r="G62" s="128"/>
      <c r="H62" s="21">
        <f>(H41*H52)</f>
        <v>0.09079296000000002</v>
      </c>
      <c r="I62" s="22">
        <f>$I$30*H62</f>
        <v>126.77894036121602</v>
      </c>
    </row>
    <row r="63" spans="1:11" s="28" customFormat="1" ht="15" customHeight="1">
      <c r="A63" s="153" t="s">
        <v>88</v>
      </c>
      <c r="B63" s="154"/>
      <c r="C63" s="154"/>
      <c r="D63" s="154"/>
      <c r="E63" s="154"/>
      <c r="F63" s="154"/>
      <c r="G63" s="155"/>
      <c r="H63" s="25">
        <f>SUM(H62:H62)</f>
        <v>0.09079296000000002</v>
      </c>
      <c r="I63" s="26">
        <f>I62</f>
        <v>126.77894036121602</v>
      </c>
      <c r="J63" s="27"/>
      <c r="K63" s="30"/>
    </row>
    <row r="64" ht="4.5" customHeight="1">
      <c r="J64" s="31"/>
    </row>
    <row r="65" spans="1:10" s="28" customFormat="1" ht="12">
      <c r="A65" s="167" t="s">
        <v>89</v>
      </c>
      <c r="B65" s="167"/>
      <c r="C65" s="167"/>
      <c r="D65" s="167"/>
      <c r="E65" s="167"/>
      <c r="F65" s="167"/>
      <c r="G65" s="167"/>
      <c r="H65" s="32">
        <f>H41+H52+H59+H63</f>
        <v>0.7426699600000002</v>
      </c>
      <c r="I65" s="33">
        <f>I41+I52+I59+I63</f>
        <v>1037.0287582529158</v>
      </c>
      <c r="J65" s="27"/>
    </row>
    <row r="66" ht="4.5" customHeight="1"/>
    <row r="67" spans="1:9" ht="33.75">
      <c r="A67" s="19" t="s">
        <v>90</v>
      </c>
      <c r="B67" s="159" t="s">
        <v>91</v>
      </c>
      <c r="C67" s="160"/>
      <c r="D67" s="160"/>
      <c r="E67" s="160"/>
      <c r="F67" s="160"/>
      <c r="G67" s="161"/>
      <c r="H67" s="19" t="s">
        <v>44</v>
      </c>
      <c r="I67" s="19" t="s">
        <v>45</v>
      </c>
    </row>
    <row r="68" spans="1:9" ht="15" customHeight="1">
      <c r="A68" s="4">
        <v>1</v>
      </c>
      <c r="B68" s="126" t="s">
        <v>92</v>
      </c>
      <c r="C68" s="127"/>
      <c r="D68" s="127"/>
      <c r="E68" s="127"/>
      <c r="F68" s="127"/>
      <c r="G68" s="128"/>
      <c r="H68" s="21">
        <f>I68/$I$30</f>
        <v>0.11458427999642785</v>
      </c>
      <c r="I68" s="22">
        <f>I79</f>
        <v>160</v>
      </c>
    </row>
    <row r="69" spans="1:9" ht="15" customHeight="1">
      <c r="A69" s="4">
        <v>2</v>
      </c>
      <c r="B69" s="126" t="s">
        <v>93</v>
      </c>
      <c r="C69" s="127"/>
      <c r="D69" s="127"/>
      <c r="E69" s="127"/>
      <c r="F69" s="127"/>
      <c r="G69" s="128"/>
      <c r="H69" s="21">
        <f>I69/$I$30</f>
        <v>0.08816503874631623</v>
      </c>
      <c r="I69" s="22">
        <f>I75</f>
        <v>123.10943700000001</v>
      </c>
    </row>
    <row r="70" spans="1:9" ht="15" customHeight="1">
      <c r="A70" s="20">
        <v>3</v>
      </c>
      <c r="B70" s="126" t="s">
        <v>94</v>
      </c>
      <c r="C70" s="127"/>
      <c r="D70" s="127"/>
      <c r="E70" s="127"/>
      <c r="F70" s="127"/>
      <c r="G70" s="128"/>
      <c r="H70" s="21">
        <f>I70/$I$30</f>
        <v>0</v>
      </c>
      <c r="I70" s="22">
        <v>0</v>
      </c>
    </row>
    <row r="71" spans="1:10" ht="15" customHeight="1">
      <c r="A71" s="153" t="s">
        <v>95</v>
      </c>
      <c r="B71" s="154"/>
      <c r="C71" s="154"/>
      <c r="D71" s="154"/>
      <c r="E71" s="154"/>
      <c r="F71" s="154"/>
      <c r="G71" s="155"/>
      <c r="H71" s="25">
        <f>H68+H69+H70</f>
        <v>0.2027493187427441</v>
      </c>
      <c r="I71" s="26">
        <f>I68+I69+I70</f>
        <v>283.109437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65" t="s">
        <v>96</v>
      </c>
      <c r="B73" s="165"/>
      <c r="C73" s="165"/>
      <c r="D73" s="165"/>
      <c r="E73" s="165"/>
      <c r="F73" s="165"/>
      <c r="G73" s="165"/>
      <c r="H73" s="165"/>
      <c r="I73" s="165"/>
    </row>
    <row r="74" spans="1:9" ht="24" customHeight="1">
      <c r="A74" s="146" t="s">
        <v>97</v>
      </c>
      <c r="B74" s="146"/>
      <c r="C74" s="20" t="s">
        <v>98</v>
      </c>
      <c r="D74" s="20" t="s">
        <v>99</v>
      </c>
      <c r="E74" s="20" t="s">
        <v>100</v>
      </c>
      <c r="F74" s="20" t="s">
        <v>101</v>
      </c>
      <c r="G74" s="20" t="s">
        <v>102</v>
      </c>
      <c r="H74" s="21" t="s">
        <v>103</v>
      </c>
      <c r="I74" s="22" t="s">
        <v>104</v>
      </c>
    </row>
    <row r="75" spans="1:9" ht="15" customHeight="1">
      <c r="A75" s="146">
        <f>I12</f>
        <v>3.75</v>
      </c>
      <c r="B75" s="146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1396.3520999999998</v>
      </c>
      <c r="G75" s="38">
        <f>I15</f>
        <v>0.03</v>
      </c>
      <c r="H75" s="37">
        <f>F75*G75</f>
        <v>41.89056299999999</v>
      </c>
      <c r="I75" s="22">
        <f>E75-H75</f>
        <v>123.10943700000001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65" t="s">
        <v>105</v>
      </c>
      <c r="B77" s="165"/>
      <c r="C77" s="165"/>
      <c r="D77" s="165"/>
      <c r="E77" s="165"/>
      <c r="F77" s="165"/>
      <c r="G77" s="165"/>
      <c r="H77" s="165"/>
      <c r="I77" s="165"/>
    </row>
    <row r="78" spans="1:9" ht="23.25" customHeight="1">
      <c r="A78" s="146" t="s">
        <v>106</v>
      </c>
      <c r="B78" s="146"/>
      <c r="C78" s="20" t="s">
        <v>107</v>
      </c>
      <c r="D78" s="20" t="s">
        <v>108</v>
      </c>
      <c r="E78" s="20" t="s">
        <v>100</v>
      </c>
      <c r="F78" s="20" t="s">
        <v>101</v>
      </c>
      <c r="G78" s="20" t="s">
        <v>102</v>
      </c>
      <c r="H78" s="21" t="str">
        <f>H74</f>
        <v>Valor desconto</v>
      </c>
      <c r="I78" s="22" t="s">
        <v>104</v>
      </c>
    </row>
    <row r="79" spans="1:9" ht="15" customHeight="1">
      <c r="A79" s="166">
        <f>I16</f>
        <v>200</v>
      </c>
      <c r="B79" s="166"/>
      <c r="C79" s="43">
        <f>I17</f>
        <v>1</v>
      </c>
      <c r="D79" s="20">
        <f>I18</f>
        <v>1</v>
      </c>
      <c r="E79" s="37">
        <f>A79*C79*D79</f>
        <v>200</v>
      </c>
      <c r="F79" s="37">
        <f>E79</f>
        <v>200</v>
      </c>
      <c r="G79" s="44">
        <v>0.2</v>
      </c>
      <c r="H79" s="37">
        <f>F79*G79</f>
        <v>40</v>
      </c>
      <c r="I79" s="22">
        <f>E79-H79</f>
        <v>160</v>
      </c>
    </row>
    <row r="80" ht="4.5" customHeight="1"/>
    <row r="81" spans="1:12" ht="12">
      <c r="A81" s="137" t="s">
        <v>109</v>
      </c>
      <c r="B81" s="137"/>
      <c r="C81" s="137"/>
      <c r="D81" s="137"/>
      <c r="E81" s="137"/>
      <c r="F81" s="137"/>
      <c r="G81" s="137"/>
      <c r="H81" s="45">
        <f>H30+H65+H71</f>
        <v>1.9454192787427442</v>
      </c>
      <c r="I81" s="46">
        <f>I30+I65+I71</f>
        <v>2716.4902952529155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32" t="s">
        <v>110</v>
      </c>
      <c r="B83" s="132"/>
      <c r="C83" s="132"/>
      <c r="D83" s="132"/>
      <c r="E83" s="132"/>
      <c r="F83" s="132"/>
      <c r="G83" s="132"/>
      <c r="H83" s="132"/>
      <c r="I83" s="132"/>
    </row>
    <row r="84" spans="1:9" ht="33.75">
      <c r="A84" s="19" t="s">
        <v>42</v>
      </c>
      <c r="B84" s="159" t="s">
        <v>111</v>
      </c>
      <c r="C84" s="160"/>
      <c r="D84" s="160"/>
      <c r="E84" s="160"/>
      <c r="F84" s="160"/>
      <c r="G84" s="161"/>
      <c r="H84" s="19" t="s">
        <v>44</v>
      </c>
      <c r="I84" s="19" t="s">
        <v>45</v>
      </c>
    </row>
    <row r="85" spans="1:9" ht="15" customHeight="1">
      <c r="A85" s="20">
        <v>1</v>
      </c>
      <c r="B85" s="126" t="s">
        <v>112</v>
      </c>
      <c r="C85" s="127"/>
      <c r="D85" s="127"/>
      <c r="E85" s="127"/>
      <c r="F85" s="127"/>
      <c r="G85" s="128"/>
      <c r="H85" s="21">
        <f aca="true" t="shared" si="2" ref="H85:H90">I85/$I$96</f>
        <v>0</v>
      </c>
      <c r="I85" s="22">
        <v>0</v>
      </c>
    </row>
    <row r="86" spans="1:9" ht="15" customHeight="1">
      <c r="A86" s="20">
        <v>2</v>
      </c>
      <c r="B86" s="126" t="s">
        <v>113</v>
      </c>
      <c r="C86" s="127"/>
      <c r="D86" s="127"/>
      <c r="E86" s="127"/>
      <c r="F86" s="127"/>
      <c r="G86" s="128"/>
      <c r="H86" s="21">
        <f t="shared" si="2"/>
        <v>0</v>
      </c>
      <c r="I86" s="22">
        <v>0</v>
      </c>
    </row>
    <row r="87" spans="1:9" ht="15" customHeight="1">
      <c r="A87" s="20">
        <v>3</v>
      </c>
      <c r="B87" s="126" t="s">
        <v>114</v>
      </c>
      <c r="C87" s="127"/>
      <c r="D87" s="127"/>
      <c r="E87" s="127"/>
      <c r="F87" s="127"/>
      <c r="G87" s="128"/>
      <c r="H87" s="21">
        <f t="shared" si="2"/>
        <v>0</v>
      </c>
      <c r="I87" s="22">
        <v>0</v>
      </c>
    </row>
    <row r="88" spans="1:9" ht="15" customHeight="1">
      <c r="A88" s="20">
        <v>4</v>
      </c>
      <c r="B88" s="126" t="s">
        <v>115</v>
      </c>
      <c r="C88" s="127"/>
      <c r="D88" s="127"/>
      <c r="E88" s="127"/>
      <c r="F88" s="127"/>
      <c r="G88" s="128"/>
      <c r="H88" s="21">
        <f>I88/$I$96</f>
        <v>0</v>
      </c>
      <c r="I88" s="22">
        <v>0</v>
      </c>
    </row>
    <row r="89" spans="1:9" ht="15" customHeight="1">
      <c r="A89" s="20">
        <v>5</v>
      </c>
      <c r="B89" s="126" t="s">
        <v>116</v>
      </c>
      <c r="C89" s="127"/>
      <c r="D89" s="127"/>
      <c r="E89" s="127"/>
      <c r="F89" s="127"/>
      <c r="G89" s="128"/>
      <c r="H89" s="21">
        <f t="shared" si="2"/>
        <v>0</v>
      </c>
      <c r="I89" s="22">
        <v>0</v>
      </c>
    </row>
    <row r="90" spans="1:9" ht="15" customHeight="1">
      <c r="A90" s="20">
        <v>6</v>
      </c>
      <c r="B90" s="126" t="s">
        <v>117</v>
      </c>
      <c r="C90" s="127"/>
      <c r="D90" s="127"/>
      <c r="E90" s="127"/>
      <c r="F90" s="127"/>
      <c r="G90" s="128"/>
      <c r="H90" s="21">
        <f t="shared" si="2"/>
        <v>0</v>
      </c>
      <c r="I90" s="22">
        <v>0</v>
      </c>
    </row>
    <row r="91" spans="1:10" ht="15" customHeight="1">
      <c r="A91" s="153" t="s">
        <v>118</v>
      </c>
      <c r="B91" s="154"/>
      <c r="C91" s="154"/>
      <c r="D91" s="154"/>
      <c r="E91" s="154"/>
      <c r="F91" s="154"/>
      <c r="G91" s="155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119</v>
      </c>
      <c r="B92" s="156" t="s">
        <v>120</v>
      </c>
      <c r="C92" s="156"/>
      <c r="D92" s="156"/>
      <c r="E92" s="156"/>
      <c r="F92" s="156"/>
      <c r="G92" s="156"/>
      <c r="H92" s="156"/>
      <c r="I92" s="156"/>
    </row>
    <row r="93" spans="1:9" ht="16.5" customHeight="1">
      <c r="A93" s="29" t="s">
        <v>121</v>
      </c>
      <c r="B93" s="143" t="s">
        <v>122</v>
      </c>
      <c r="C93" s="143"/>
      <c r="D93" s="143"/>
      <c r="E93" s="143"/>
      <c r="F93" s="143"/>
      <c r="G93" s="143"/>
      <c r="H93" s="164"/>
      <c r="I93" s="164"/>
    </row>
    <row r="94" spans="1:9" ht="30" customHeight="1">
      <c r="A94" s="162" t="s">
        <v>123</v>
      </c>
      <c r="B94" s="162"/>
      <c r="C94" s="162"/>
      <c r="D94" s="162"/>
      <c r="E94" s="162"/>
      <c r="F94" s="53">
        <v>0.2</v>
      </c>
      <c r="G94" s="54">
        <f>I96*F94</f>
        <v>518.6761716505831</v>
      </c>
      <c r="H94" s="55" t="s">
        <v>124</v>
      </c>
      <c r="I94" s="56">
        <f>I69</f>
        <v>123.10943700000001</v>
      </c>
    </row>
    <row r="95" spans="1:10" s="60" customFormat="1" ht="16.5" customHeight="1">
      <c r="A95" s="157" t="s">
        <v>125</v>
      </c>
      <c r="B95" s="157"/>
      <c r="C95" s="57" t="s">
        <v>126</v>
      </c>
      <c r="D95" s="57" t="s">
        <v>127</v>
      </c>
      <c r="E95" s="57" t="s">
        <v>128</v>
      </c>
      <c r="F95" s="57" t="s">
        <v>129</v>
      </c>
      <c r="G95" s="57" t="s">
        <v>130</v>
      </c>
      <c r="H95" s="55" t="s">
        <v>131</v>
      </c>
      <c r="I95" s="58" t="s">
        <v>132</v>
      </c>
      <c r="J95" s="59"/>
    </row>
    <row r="96" spans="1:10" ht="16.5" customHeight="1">
      <c r="A96" s="158">
        <f>I30</f>
        <v>1396.3520999999998</v>
      </c>
      <c r="B96" s="158"/>
      <c r="C96" s="23">
        <f>I41</f>
        <v>513.8575728</v>
      </c>
      <c r="D96" s="23">
        <f>I52</f>
        <v>344.5079901119999</v>
      </c>
      <c r="E96" s="23">
        <f>I59</f>
        <v>51.884254979699996</v>
      </c>
      <c r="F96" s="23">
        <f>I63</f>
        <v>126.77894036121602</v>
      </c>
      <c r="G96" s="23">
        <f>I71</f>
        <v>283.109437</v>
      </c>
      <c r="H96" s="23">
        <f>A96+C96+D96+E96+F96+G96</f>
        <v>2716.4902952529155</v>
      </c>
      <c r="I96" s="23">
        <f>H96-I94</f>
        <v>2593.3808582529155</v>
      </c>
      <c r="J96" s="24"/>
    </row>
    <row r="97" spans="1:9" ht="4.5" customHeight="1">
      <c r="A97" s="29"/>
      <c r="B97" s="163"/>
      <c r="C97" s="163"/>
      <c r="D97" s="163"/>
      <c r="E97" s="163"/>
      <c r="F97" s="163"/>
      <c r="G97" s="163"/>
      <c r="H97" s="163"/>
      <c r="I97" s="163"/>
    </row>
    <row r="98" spans="1:9" ht="33.75">
      <c r="A98" s="19" t="s">
        <v>52</v>
      </c>
      <c r="B98" s="159" t="s">
        <v>133</v>
      </c>
      <c r="C98" s="160"/>
      <c r="D98" s="160"/>
      <c r="E98" s="160"/>
      <c r="F98" s="160"/>
      <c r="G98" s="161"/>
      <c r="H98" s="19" t="s">
        <v>44</v>
      </c>
      <c r="I98" s="19" t="s">
        <v>45</v>
      </c>
    </row>
    <row r="99" spans="1:9" ht="15" customHeight="1">
      <c r="A99" s="20">
        <v>1</v>
      </c>
      <c r="B99" s="126" t="s">
        <v>134</v>
      </c>
      <c r="C99" s="127"/>
      <c r="D99" s="127"/>
      <c r="E99" s="127"/>
      <c r="F99" s="127"/>
      <c r="G99" s="128"/>
      <c r="H99" s="21">
        <f>I99/$I$81</f>
        <v>0</v>
      </c>
      <c r="I99" s="22">
        <v>0</v>
      </c>
    </row>
    <row r="100" spans="1:9" ht="15" customHeight="1">
      <c r="A100" s="20">
        <v>2</v>
      </c>
      <c r="B100" s="126" t="s">
        <v>135</v>
      </c>
      <c r="C100" s="127"/>
      <c r="D100" s="127"/>
      <c r="E100" s="127"/>
      <c r="F100" s="127"/>
      <c r="G100" s="128"/>
      <c r="H100" s="21">
        <f>I100/$I$81</f>
        <v>0</v>
      </c>
      <c r="I100" s="22">
        <v>0</v>
      </c>
    </row>
    <row r="101" spans="1:9" ht="15" customHeight="1">
      <c r="A101" s="153" t="s">
        <v>136</v>
      </c>
      <c r="B101" s="154"/>
      <c r="C101" s="154"/>
      <c r="D101" s="154"/>
      <c r="E101" s="154"/>
      <c r="F101" s="154"/>
      <c r="G101" s="155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64</v>
      </c>
      <c r="B103" s="159" t="s">
        <v>137</v>
      </c>
      <c r="C103" s="160"/>
      <c r="D103" s="160"/>
      <c r="E103" s="160"/>
      <c r="F103" s="160"/>
      <c r="G103" s="161"/>
      <c r="H103" s="19" t="s">
        <v>44</v>
      </c>
      <c r="I103" s="19" t="s">
        <v>45</v>
      </c>
    </row>
    <row r="104" spans="1:9" ht="15" customHeight="1">
      <c r="A104" s="20">
        <v>1</v>
      </c>
      <c r="B104" s="126" t="s">
        <v>137</v>
      </c>
      <c r="C104" s="127"/>
      <c r="D104" s="127"/>
      <c r="E104" s="127"/>
      <c r="F104" s="127"/>
      <c r="G104" s="128"/>
      <c r="H104" s="21">
        <f>I104/I81</f>
        <v>0</v>
      </c>
      <c r="I104" s="22">
        <v>0</v>
      </c>
    </row>
    <row r="105" spans="1:11" ht="15" customHeight="1">
      <c r="A105" s="153" t="s">
        <v>136</v>
      </c>
      <c r="B105" s="154"/>
      <c r="C105" s="154"/>
      <c r="D105" s="154"/>
      <c r="E105" s="154"/>
      <c r="F105" s="154"/>
      <c r="G105" s="155"/>
      <c r="H105" s="25">
        <f>H104</f>
        <v>0</v>
      </c>
      <c r="I105" s="2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62" t="s">
        <v>138</v>
      </c>
      <c r="B107" s="162"/>
      <c r="C107" s="162"/>
      <c r="D107" s="162"/>
      <c r="E107" s="162"/>
      <c r="F107" s="53">
        <v>0.18</v>
      </c>
      <c r="G107" s="54">
        <f>I109*F107</f>
        <v>466.8085544855248</v>
      </c>
      <c r="H107" s="55" t="s">
        <v>124</v>
      </c>
      <c r="I107" s="56">
        <f>I69</f>
        <v>123.10943700000001</v>
      </c>
      <c r="L107" s="1"/>
    </row>
    <row r="108" spans="1:12" s="60" customFormat="1" ht="16.5" customHeight="1">
      <c r="A108" s="157" t="s">
        <v>125</v>
      </c>
      <c r="B108" s="157"/>
      <c r="C108" s="57" t="s">
        <v>126</v>
      </c>
      <c r="D108" s="57" t="s">
        <v>127</v>
      </c>
      <c r="E108" s="57" t="s">
        <v>128</v>
      </c>
      <c r="F108" s="57" t="s">
        <v>129</v>
      </c>
      <c r="G108" s="57" t="s">
        <v>130</v>
      </c>
      <c r="H108" s="55" t="s">
        <v>131</v>
      </c>
      <c r="I108" s="58" t="s">
        <v>132</v>
      </c>
      <c r="J108" s="59"/>
      <c r="L108" s="59"/>
    </row>
    <row r="109" spans="1:12" ht="16.5" customHeight="1">
      <c r="A109" s="158">
        <f>I30</f>
        <v>1396.3520999999998</v>
      </c>
      <c r="B109" s="158"/>
      <c r="C109" s="23">
        <f>I41</f>
        <v>513.8575728</v>
      </c>
      <c r="D109" s="23">
        <f>I52</f>
        <v>344.5079901119999</v>
      </c>
      <c r="E109" s="23">
        <f>I59</f>
        <v>51.884254979699996</v>
      </c>
      <c r="F109" s="23">
        <f>I63</f>
        <v>126.77894036121602</v>
      </c>
      <c r="G109" s="23">
        <f>I71</f>
        <v>283.109437</v>
      </c>
      <c r="H109" s="23">
        <f>A109+C109+D109+E109+F109+G109</f>
        <v>2716.4902952529155</v>
      </c>
      <c r="I109" s="23">
        <f>H109-I107</f>
        <v>2593.3808582529155</v>
      </c>
      <c r="J109" s="24"/>
      <c r="L109" s="1"/>
    </row>
    <row r="110" ht="4.5" customHeight="1"/>
    <row r="111" spans="1:9" ht="12">
      <c r="A111" s="137" t="s">
        <v>139</v>
      </c>
      <c r="B111" s="137"/>
      <c r="C111" s="137"/>
      <c r="D111" s="137"/>
      <c r="E111" s="137"/>
      <c r="F111" s="137"/>
      <c r="G111" s="13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32" t="s">
        <v>140</v>
      </c>
      <c r="B113" s="132"/>
      <c r="C113" s="132"/>
      <c r="D113" s="132"/>
      <c r="E113" s="132"/>
      <c r="F113" s="132"/>
      <c r="G113" s="132"/>
      <c r="H113" s="132"/>
      <c r="I113" s="132"/>
    </row>
    <row r="114" spans="1:9" ht="33.75">
      <c r="A114" s="19" t="s">
        <v>42</v>
      </c>
      <c r="B114" s="159" t="s">
        <v>141</v>
      </c>
      <c r="C114" s="160"/>
      <c r="D114" s="160"/>
      <c r="E114" s="160"/>
      <c r="F114" s="160"/>
      <c r="G114" s="161"/>
      <c r="H114" s="19" t="s">
        <v>44</v>
      </c>
      <c r="I114" s="19" t="s">
        <v>45</v>
      </c>
    </row>
    <row r="115" spans="1:9" ht="15" customHeight="1">
      <c r="A115" s="20">
        <v>1</v>
      </c>
      <c r="B115" s="126" t="s">
        <v>142</v>
      </c>
      <c r="C115" s="127"/>
      <c r="D115" s="127"/>
      <c r="E115" s="127"/>
      <c r="F115" s="127"/>
      <c r="G115" s="128"/>
      <c r="H115" s="21">
        <f>I115/$I$81</f>
        <v>0.007833877956071988</v>
      </c>
      <c r="I115" s="22">
        <f>($D$125/$E$127)*H125</f>
        <v>21.2806534418653</v>
      </c>
    </row>
    <row r="116" spans="1:9" ht="15" customHeight="1">
      <c r="A116" s="20">
        <v>2</v>
      </c>
      <c r="B116" s="126" t="s">
        <v>143</v>
      </c>
      <c r="C116" s="127"/>
      <c r="D116" s="127"/>
      <c r="E116" s="127"/>
      <c r="F116" s="127"/>
      <c r="G116" s="128"/>
      <c r="H116" s="21">
        <f>I116/$I$81</f>
        <v>0.03615635979725533</v>
      </c>
      <c r="I116" s="22">
        <f>($D$125/$E$127)*H126</f>
        <v>98.21840050091677</v>
      </c>
    </row>
    <row r="117" spans="1:9" ht="15" customHeight="1">
      <c r="A117" s="20">
        <v>3</v>
      </c>
      <c r="B117" s="126" t="s">
        <v>27</v>
      </c>
      <c r="C117" s="127"/>
      <c r="D117" s="127"/>
      <c r="E117" s="127"/>
      <c r="F117" s="127"/>
      <c r="G117" s="128"/>
      <c r="H117" s="21">
        <f>I117/$I$81</f>
        <v>0.06026059966209222</v>
      </c>
      <c r="I117" s="22">
        <f>($D$125/$E$127)*H127</f>
        <v>163.69733416819463</v>
      </c>
    </row>
    <row r="118" spans="1:9" ht="15" customHeight="1">
      <c r="A118" s="20">
        <v>4</v>
      </c>
      <c r="B118" s="126" t="s">
        <v>144</v>
      </c>
      <c r="C118" s="127"/>
      <c r="D118" s="127"/>
      <c r="E118" s="127"/>
      <c r="F118" s="127"/>
      <c r="G118" s="128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26" t="s">
        <v>117</v>
      </c>
      <c r="C119" s="127"/>
      <c r="D119" s="127"/>
      <c r="E119" s="127"/>
      <c r="F119" s="127"/>
      <c r="G119" s="128"/>
      <c r="H119" s="21">
        <f>I119/$I$81</f>
        <v>0</v>
      </c>
      <c r="I119" s="22">
        <v>0</v>
      </c>
    </row>
    <row r="120" spans="1:9" ht="15" customHeight="1">
      <c r="A120" s="153" t="s">
        <v>145</v>
      </c>
      <c r="B120" s="154"/>
      <c r="C120" s="154"/>
      <c r="D120" s="154"/>
      <c r="E120" s="154"/>
      <c r="F120" s="154"/>
      <c r="G120" s="155"/>
      <c r="H120" s="25">
        <f>H115+H116+H117+H118+H119</f>
        <v>0.10425083741541954</v>
      </c>
      <c r="I120" s="26">
        <f>I115+I116+I117+I118+I119</f>
        <v>283.1963881109767</v>
      </c>
    </row>
    <row r="121" spans="1:9" ht="11.25" customHeight="1">
      <c r="A121" s="29" t="s">
        <v>146</v>
      </c>
      <c r="B121" s="156" t="s">
        <v>147</v>
      </c>
      <c r="C121" s="156"/>
      <c r="D121" s="156"/>
      <c r="E121" s="156"/>
      <c r="F121" s="156"/>
      <c r="G121" s="156"/>
      <c r="H121" s="156"/>
      <c r="I121" s="156"/>
    </row>
    <row r="122" spans="1:9" ht="20.25" customHeight="1">
      <c r="A122" s="29" t="s">
        <v>148</v>
      </c>
      <c r="B122" s="143" t="s">
        <v>149</v>
      </c>
      <c r="C122" s="143"/>
      <c r="D122" s="143"/>
      <c r="E122" s="143"/>
      <c r="F122" s="143"/>
      <c r="G122" s="143"/>
      <c r="H122" s="143"/>
      <c r="I122" s="143"/>
    </row>
    <row r="123" spans="1:9" ht="13.5" customHeight="1">
      <c r="A123" s="144" t="s">
        <v>150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3.5" customHeight="1">
      <c r="A124" s="145" t="s">
        <v>151</v>
      </c>
      <c r="B124" s="145"/>
      <c r="C124" s="20" t="s">
        <v>152</v>
      </c>
      <c r="D124" s="146" t="s">
        <v>153</v>
      </c>
      <c r="E124" s="147"/>
      <c r="F124" s="20" t="s">
        <v>154</v>
      </c>
      <c r="G124" s="20" t="s">
        <v>155</v>
      </c>
      <c r="H124" s="148" t="s">
        <v>156</v>
      </c>
      <c r="I124" s="148"/>
    </row>
    <row r="125" spans="1:10" ht="13.5" customHeight="1">
      <c r="A125" s="149">
        <f>I81</f>
        <v>2716.4902952529155</v>
      </c>
      <c r="B125" s="150"/>
      <c r="C125" s="22">
        <f>I111</f>
        <v>274.26</v>
      </c>
      <c r="D125" s="151">
        <f>A125+C125</f>
        <v>2990.7502952529157</v>
      </c>
      <c r="E125" s="152"/>
      <c r="F125" s="20" t="s">
        <v>142</v>
      </c>
      <c r="G125" s="44">
        <v>0.0165</v>
      </c>
      <c r="H125" s="140">
        <v>0.0065</v>
      </c>
      <c r="I125" s="140"/>
      <c r="J125" s="24"/>
    </row>
    <row r="126" spans="1:9" ht="13.5" customHeight="1">
      <c r="A126" s="139" t="s">
        <v>157</v>
      </c>
      <c r="B126" s="139"/>
      <c r="C126" s="20">
        <v>1</v>
      </c>
      <c r="D126" s="61">
        <f>G129/1</f>
        <v>0.14250000000000002</v>
      </c>
      <c r="E126" s="62">
        <f>C126-D126</f>
        <v>0.8574999999999999</v>
      </c>
      <c r="F126" s="20" t="s">
        <v>143</v>
      </c>
      <c r="G126" s="44">
        <v>0.076</v>
      </c>
      <c r="H126" s="140">
        <v>0.03</v>
      </c>
      <c r="I126" s="140"/>
    </row>
    <row r="127" spans="1:9" ht="13.5" customHeight="1">
      <c r="A127" s="141" t="s">
        <v>158</v>
      </c>
      <c r="B127" s="141"/>
      <c r="C127" s="113">
        <v>1</v>
      </c>
      <c r="D127" s="116">
        <f>H129</f>
        <v>0.0865</v>
      </c>
      <c r="E127" s="117">
        <f>C127-D127</f>
        <v>0.9135</v>
      </c>
      <c r="F127" s="20" t="s">
        <v>27</v>
      </c>
      <c r="G127" s="44">
        <f>I11</f>
        <v>0.05</v>
      </c>
      <c r="H127" s="140">
        <f>I11</f>
        <v>0.05</v>
      </c>
      <c r="I127" s="140"/>
    </row>
    <row r="128" spans="1:9" ht="13.5" customHeight="1">
      <c r="A128" s="142" t="s">
        <v>159</v>
      </c>
      <c r="B128" s="142"/>
      <c r="C128" s="114">
        <v>1</v>
      </c>
      <c r="D128" s="114">
        <v>0.0654</v>
      </c>
      <c r="E128" s="115">
        <f>C128-D128</f>
        <v>0.9346</v>
      </c>
      <c r="F128" s="20" t="s">
        <v>160</v>
      </c>
      <c r="G128" s="44">
        <v>0</v>
      </c>
      <c r="H128" s="140">
        <v>0</v>
      </c>
      <c r="I128" s="140"/>
    </row>
    <row r="129" spans="1:9" ht="18" customHeight="1">
      <c r="A129" s="63" t="s">
        <v>161</v>
      </c>
      <c r="B129" s="134" t="s">
        <v>162</v>
      </c>
      <c r="C129" s="134"/>
      <c r="D129" s="134"/>
      <c r="E129" s="134"/>
      <c r="F129" s="4" t="s">
        <v>163</v>
      </c>
      <c r="G129" s="64">
        <f>SUM(G125:G128)</f>
        <v>0.14250000000000002</v>
      </c>
      <c r="H129" s="135">
        <f>SUM(H125:I128)</f>
        <v>0.0865</v>
      </c>
      <c r="I129" s="135"/>
    </row>
    <row r="130" spans="1:9" ht="4.5" customHeight="1">
      <c r="A130" s="65"/>
      <c r="B130" s="136"/>
      <c r="C130" s="136"/>
      <c r="D130" s="136"/>
      <c r="E130" s="136"/>
      <c r="F130" s="136"/>
      <c r="G130" s="136"/>
      <c r="H130" s="136"/>
      <c r="I130" s="136"/>
    </row>
    <row r="131" spans="1:9" ht="12">
      <c r="A131" s="137" t="s">
        <v>164</v>
      </c>
      <c r="B131" s="137"/>
      <c r="C131" s="137"/>
      <c r="D131" s="137"/>
      <c r="E131" s="137"/>
      <c r="F131" s="137"/>
      <c r="G131" s="137"/>
      <c r="H131" s="45">
        <f>H120</f>
        <v>0.10425083741541954</v>
      </c>
      <c r="I131" s="46">
        <f>I120</f>
        <v>283.1963881109767</v>
      </c>
    </row>
    <row r="132" ht="4.5" customHeight="1"/>
    <row r="133" spans="1:9" ht="11.25">
      <c r="A133" s="138" t="s">
        <v>165</v>
      </c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2" t="s">
        <v>41</v>
      </c>
      <c r="B134" s="132"/>
      <c r="C134" s="132"/>
      <c r="D134" s="132"/>
      <c r="E134" s="132"/>
      <c r="F134" s="132"/>
      <c r="G134" s="132"/>
      <c r="H134" s="132"/>
      <c r="I134" s="132"/>
    </row>
    <row r="135" spans="1:9" ht="15" customHeight="1">
      <c r="A135" s="20">
        <v>1</v>
      </c>
      <c r="B135" s="126" t="s">
        <v>166</v>
      </c>
      <c r="C135" s="127"/>
      <c r="D135" s="127"/>
      <c r="E135" s="127"/>
      <c r="F135" s="127"/>
      <c r="G135" s="128"/>
      <c r="H135" s="21">
        <f>I135/$G$152</f>
        <v>0.42650422717491704</v>
      </c>
      <c r="I135" s="66">
        <f>I30</f>
        <v>1396.3520999999998</v>
      </c>
    </row>
    <row r="136" spans="1:9" ht="15" customHeight="1">
      <c r="A136" s="20">
        <v>2</v>
      </c>
      <c r="B136" s="126" t="s">
        <v>167</v>
      </c>
      <c r="C136" s="127"/>
      <c r="D136" s="127"/>
      <c r="E136" s="127"/>
      <c r="F136" s="127"/>
      <c r="G136" s="128"/>
      <c r="H136" s="21">
        <f>I136/$G$152</f>
        <v>0.31675187733582655</v>
      </c>
      <c r="I136" s="66">
        <f>I41+I52+I59+I63</f>
        <v>1037.0287582529158</v>
      </c>
    </row>
    <row r="137" spans="1:9" ht="15" customHeight="1">
      <c r="A137" s="20">
        <v>3</v>
      </c>
      <c r="B137" s="133" t="s">
        <v>168</v>
      </c>
      <c r="C137" s="133"/>
      <c r="D137" s="133"/>
      <c r="E137" s="133"/>
      <c r="F137" s="133"/>
      <c r="G137" s="133"/>
      <c r="H137" s="21">
        <f>I137/$G$152</f>
        <v>0.08647344150061498</v>
      </c>
      <c r="I137" s="66">
        <f>I71</f>
        <v>283.109437</v>
      </c>
    </row>
    <row r="138" spans="1:10" s="28" customFormat="1" ht="15" customHeight="1">
      <c r="A138" s="129" t="s">
        <v>169</v>
      </c>
      <c r="B138" s="130"/>
      <c r="C138" s="130"/>
      <c r="D138" s="130"/>
      <c r="E138" s="130"/>
      <c r="F138" s="130"/>
      <c r="G138" s="131"/>
      <c r="H138" s="45">
        <f>H135+H136+H137</f>
        <v>0.8297295460113585</v>
      </c>
      <c r="I138" s="46">
        <f>I135+I136+I137</f>
        <v>2716.4902952529155</v>
      </c>
      <c r="J138" s="67"/>
    </row>
    <row r="139" ht="4.5" customHeight="1"/>
    <row r="140" spans="1:9" ht="11.25">
      <c r="A140" s="132" t="s">
        <v>110</v>
      </c>
      <c r="B140" s="132"/>
      <c r="C140" s="132"/>
      <c r="D140" s="132"/>
      <c r="E140" s="132"/>
      <c r="F140" s="132"/>
      <c r="G140" s="132"/>
      <c r="H140" s="132"/>
      <c r="I140" s="132"/>
    </row>
    <row r="141" spans="1:9" ht="15" customHeight="1">
      <c r="A141" s="20">
        <v>1</v>
      </c>
      <c r="B141" s="126" t="s">
        <v>111</v>
      </c>
      <c r="C141" s="127"/>
      <c r="D141" s="127"/>
      <c r="E141" s="127"/>
      <c r="F141" s="127"/>
      <c r="G141" s="128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26" t="s">
        <v>133</v>
      </c>
      <c r="C142" s="127"/>
      <c r="D142" s="127"/>
      <c r="E142" s="127"/>
      <c r="F142" s="127"/>
      <c r="G142" s="128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26" t="s">
        <v>137</v>
      </c>
      <c r="C143" s="127"/>
      <c r="D143" s="127"/>
      <c r="E143" s="127"/>
      <c r="F143" s="127"/>
      <c r="G143" s="128"/>
      <c r="H143" s="21">
        <f>I143/$G$152</f>
        <v>0.08377045398864137</v>
      </c>
      <c r="I143" s="22">
        <f>I105</f>
        <v>274.26</v>
      </c>
    </row>
    <row r="144" spans="1:9" ht="15" customHeight="1">
      <c r="A144" s="129" t="s">
        <v>170</v>
      </c>
      <c r="B144" s="130"/>
      <c r="C144" s="130"/>
      <c r="D144" s="130"/>
      <c r="E144" s="130"/>
      <c r="F144" s="130"/>
      <c r="G144" s="131"/>
      <c r="H144" s="45">
        <f>H141+H142+H143</f>
        <v>0.08377045398864137</v>
      </c>
      <c r="I144" s="46">
        <f>I141+I142+I143</f>
        <v>274.26</v>
      </c>
    </row>
    <row r="145" ht="4.5" customHeight="1"/>
    <row r="146" spans="1:9" ht="11.25">
      <c r="A146" s="132" t="s">
        <v>140</v>
      </c>
      <c r="B146" s="132"/>
      <c r="C146" s="132"/>
      <c r="D146" s="132"/>
      <c r="E146" s="132"/>
      <c r="F146" s="132"/>
      <c r="G146" s="132"/>
      <c r="H146" s="132"/>
      <c r="I146" s="132"/>
    </row>
    <row r="147" spans="1:9" ht="15" customHeight="1">
      <c r="A147" s="20">
        <v>1</v>
      </c>
      <c r="B147" s="126" t="s">
        <v>171</v>
      </c>
      <c r="C147" s="127"/>
      <c r="D147" s="127"/>
      <c r="E147" s="127"/>
      <c r="F147" s="127"/>
      <c r="G147" s="128"/>
      <c r="H147" s="21">
        <f>I147/$G$152</f>
        <v>0.08650000000000001</v>
      </c>
      <c r="I147" s="22">
        <f>I120</f>
        <v>283.1963881109767</v>
      </c>
    </row>
    <row r="148" spans="1:11" ht="15" customHeight="1">
      <c r="A148" s="129" t="s">
        <v>172</v>
      </c>
      <c r="B148" s="130"/>
      <c r="C148" s="130"/>
      <c r="D148" s="130"/>
      <c r="E148" s="130"/>
      <c r="F148" s="130"/>
      <c r="G148" s="131"/>
      <c r="H148" s="45">
        <f>H147</f>
        <v>0.08650000000000001</v>
      </c>
      <c r="I148" s="46">
        <f>I120</f>
        <v>283.1963881109767</v>
      </c>
      <c r="K148" s="68"/>
    </row>
    <row r="149" ht="4.5" customHeight="1"/>
    <row r="150" spans="1:9" ht="11.25">
      <c r="A150" s="118" t="s">
        <v>173</v>
      </c>
      <c r="B150" s="118"/>
      <c r="C150" s="118"/>
      <c r="D150" s="118"/>
      <c r="E150" s="118"/>
      <c r="F150" s="118"/>
      <c r="G150" s="118"/>
      <c r="H150" s="118"/>
      <c r="I150" s="118"/>
    </row>
    <row r="151" spans="1:9" ht="45">
      <c r="A151" s="119" t="s">
        <v>174</v>
      </c>
      <c r="B151" s="119"/>
      <c r="C151" s="119"/>
      <c r="D151" s="119"/>
      <c r="E151" s="119"/>
      <c r="F151" s="119"/>
      <c r="G151" s="69" t="s">
        <v>175</v>
      </c>
      <c r="H151" s="69" t="s">
        <v>176</v>
      </c>
      <c r="I151" s="69" t="s">
        <v>177</v>
      </c>
    </row>
    <row r="152" spans="1:9" ht="11.25">
      <c r="A152" s="120" t="str">
        <f>G5</f>
        <v>OFICIAIS - CBO </v>
      </c>
      <c r="B152" s="121"/>
      <c r="C152" s="121"/>
      <c r="D152" s="121"/>
      <c r="E152" s="121"/>
      <c r="F152" s="122"/>
      <c r="G152" s="70">
        <f>I138+I144+I148</f>
        <v>3273.9466833638926</v>
      </c>
      <c r="H152" s="69">
        <v>6</v>
      </c>
      <c r="I152" s="70">
        <f>G152*H152</f>
        <v>19643.680100183356</v>
      </c>
    </row>
    <row r="153" spans="1:9" ht="11.25">
      <c r="A153" s="120"/>
      <c r="B153" s="121"/>
      <c r="C153" s="121"/>
      <c r="D153" s="121"/>
      <c r="E153" s="121"/>
      <c r="F153" s="122"/>
      <c r="G153" s="69"/>
      <c r="H153" s="69"/>
      <c r="I153" s="70"/>
    </row>
    <row r="154" spans="1:10" s="28" customFormat="1" ht="12">
      <c r="A154" s="123" t="s">
        <v>178</v>
      </c>
      <c r="B154" s="124"/>
      <c r="C154" s="124"/>
      <c r="D154" s="124"/>
      <c r="E154" s="124"/>
      <c r="F154" s="124"/>
      <c r="G154" s="124"/>
      <c r="H154" s="125"/>
      <c r="I154" s="71">
        <f>I152+I153</f>
        <v>19643.680100183356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82" t="s">
        <v>221</v>
      </c>
      <c r="B1" s="182"/>
      <c r="C1" s="182"/>
      <c r="D1" s="182"/>
      <c r="E1" s="182"/>
      <c r="F1" s="182"/>
      <c r="G1" s="182"/>
      <c r="H1" s="182"/>
      <c r="I1" s="182"/>
    </row>
    <row r="2" spans="1:9" ht="22.5" customHeight="1">
      <c r="A2" s="182" t="s">
        <v>15</v>
      </c>
      <c r="B2" s="182"/>
      <c r="C2" s="183">
        <v>209921400167</v>
      </c>
      <c r="D2" s="183"/>
      <c r="E2" s="2"/>
      <c r="F2" s="2"/>
      <c r="G2" s="187" t="s">
        <v>222</v>
      </c>
      <c r="H2" s="187"/>
      <c r="I2" s="187"/>
    </row>
    <row r="3" spans="1:9" ht="11.25">
      <c r="A3" s="182" t="s">
        <v>16</v>
      </c>
      <c r="B3" s="182"/>
      <c r="C3" s="3" t="s">
        <v>17</v>
      </c>
      <c r="D3" s="2"/>
      <c r="E3" s="4" t="s">
        <v>18</v>
      </c>
      <c r="F3" s="4" t="s">
        <v>19</v>
      </c>
      <c r="G3" s="2"/>
      <c r="H3" s="2"/>
      <c r="I3" s="2"/>
    </row>
    <row r="4" ht="4.5" customHeight="1" thickBot="1"/>
    <row r="5" spans="1:9" ht="24" customHeight="1" thickTop="1">
      <c r="A5" s="175" t="s">
        <v>214</v>
      </c>
      <c r="B5" s="176"/>
      <c r="C5" s="176"/>
      <c r="D5" s="176"/>
      <c r="E5" s="176"/>
      <c r="F5" s="176"/>
      <c r="G5" s="184" t="s">
        <v>179</v>
      </c>
      <c r="H5" s="185"/>
      <c r="I5" s="6">
        <v>220</v>
      </c>
    </row>
    <row r="6" spans="1:9" ht="11.25" customHeight="1">
      <c r="A6" s="177"/>
      <c r="B6" s="178"/>
      <c r="C6" s="178"/>
      <c r="D6" s="178"/>
      <c r="E6" s="178"/>
      <c r="F6" s="178"/>
      <c r="G6" s="186" t="s">
        <v>194</v>
      </c>
      <c r="H6" s="7" t="s">
        <v>22</v>
      </c>
      <c r="I6" s="8">
        <v>0.3</v>
      </c>
    </row>
    <row r="7" spans="1:9" ht="11.25" customHeight="1">
      <c r="A7" s="177"/>
      <c r="B7" s="178"/>
      <c r="C7" s="178"/>
      <c r="D7" s="178"/>
      <c r="E7" s="178"/>
      <c r="F7" s="178"/>
      <c r="G7" s="186"/>
      <c r="H7" s="7" t="s">
        <v>23</v>
      </c>
      <c r="I7" s="9">
        <v>1</v>
      </c>
    </row>
    <row r="8" spans="1:9" ht="11.25" customHeight="1">
      <c r="A8" s="177"/>
      <c r="B8" s="178"/>
      <c r="C8" s="178"/>
      <c r="D8" s="178"/>
      <c r="E8" s="178"/>
      <c r="F8" s="178"/>
      <c r="G8" s="186"/>
      <c r="H8" s="7" t="s">
        <v>24</v>
      </c>
      <c r="I8" s="8">
        <v>0.4</v>
      </c>
    </row>
    <row r="9" spans="1:9" ht="24.75" customHeight="1">
      <c r="A9" s="179"/>
      <c r="B9" s="180"/>
      <c r="C9" s="180"/>
      <c r="D9" s="180"/>
      <c r="E9" s="180"/>
      <c r="F9" s="180"/>
      <c r="G9" s="186"/>
      <c r="H9" s="7" t="s">
        <v>23</v>
      </c>
      <c r="I9" s="10">
        <v>0</v>
      </c>
    </row>
    <row r="10" spans="1:9" ht="15" customHeight="1">
      <c r="A10" s="147" t="s">
        <v>25</v>
      </c>
      <c r="B10" s="174"/>
      <c r="C10" s="174"/>
      <c r="D10" s="174"/>
      <c r="E10" s="174"/>
      <c r="F10" s="174"/>
      <c r="G10" s="11" t="s">
        <v>26</v>
      </c>
      <c r="H10" s="7">
        <v>220</v>
      </c>
      <c r="I10" s="12">
        <f>postos!E10</f>
        <v>1419</v>
      </c>
    </row>
    <row r="11" spans="1:9" ht="15" customHeight="1">
      <c r="A11" s="147" t="s">
        <v>27</v>
      </c>
      <c r="B11" s="174"/>
      <c r="C11" s="174"/>
      <c r="D11" s="174"/>
      <c r="E11" s="174"/>
      <c r="F11" s="174"/>
      <c r="G11" s="13" t="s">
        <v>28</v>
      </c>
      <c r="H11" s="7" t="s">
        <v>29</v>
      </c>
      <c r="I11" s="14">
        <v>0.05</v>
      </c>
    </row>
    <row r="12" spans="1:9" ht="15" customHeight="1">
      <c r="A12" s="175" t="s">
        <v>30</v>
      </c>
      <c r="B12" s="176"/>
      <c r="C12" s="176"/>
      <c r="D12" s="176"/>
      <c r="E12" s="176"/>
      <c r="F12" s="176"/>
      <c r="G12" s="181" t="s">
        <v>28</v>
      </c>
      <c r="H12" s="7" t="s">
        <v>31</v>
      </c>
      <c r="I12" s="10">
        <v>3.75</v>
      </c>
    </row>
    <row r="13" spans="1:9" ht="11.25">
      <c r="A13" s="177"/>
      <c r="B13" s="178"/>
      <c r="C13" s="178"/>
      <c r="D13" s="178"/>
      <c r="E13" s="178"/>
      <c r="F13" s="178"/>
      <c r="G13" s="181"/>
      <c r="H13" s="7" t="s">
        <v>32</v>
      </c>
      <c r="I13" s="10">
        <v>22</v>
      </c>
    </row>
    <row r="14" spans="1:9" ht="11.25">
      <c r="A14" s="177"/>
      <c r="B14" s="178"/>
      <c r="C14" s="178"/>
      <c r="D14" s="178"/>
      <c r="E14" s="178"/>
      <c r="F14" s="178"/>
      <c r="G14" s="181"/>
      <c r="H14" s="7" t="s">
        <v>33</v>
      </c>
      <c r="I14" s="10">
        <v>2</v>
      </c>
    </row>
    <row r="15" spans="1:9" ht="11.25">
      <c r="A15" s="179"/>
      <c r="B15" s="180"/>
      <c r="C15" s="180"/>
      <c r="D15" s="180"/>
      <c r="E15" s="180"/>
      <c r="F15" s="180"/>
      <c r="G15" s="181"/>
      <c r="H15" s="7" t="s">
        <v>34</v>
      </c>
      <c r="I15" s="8">
        <v>0.03</v>
      </c>
    </row>
    <row r="16" spans="1:9" ht="11.25" customHeight="1">
      <c r="A16" s="146" t="s">
        <v>35</v>
      </c>
      <c r="B16" s="146"/>
      <c r="C16" s="146"/>
      <c r="D16" s="146"/>
      <c r="E16" s="146"/>
      <c r="F16" s="147"/>
      <c r="G16" s="181" t="s">
        <v>36</v>
      </c>
      <c r="H16" s="7" t="s">
        <v>37</v>
      </c>
      <c r="I16" s="15">
        <f>150*1</f>
        <v>150</v>
      </c>
    </row>
    <row r="17" spans="1:9" ht="11.25" customHeight="1">
      <c r="A17" s="146"/>
      <c r="B17" s="146"/>
      <c r="C17" s="146"/>
      <c r="D17" s="146"/>
      <c r="E17" s="146"/>
      <c r="F17" s="147"/>
      <c r="G17" s="181"/>
      <c r="H17" s="7" t="s">
        <v>180</v>
      </c>
      <c r="I17" s="9">
        <v>1</v>
      </c>
    </row>
    <row r="18" spans="1:9" ht="11.25" customHeight="1">
      <c r="A18" s="146"/>
      <c r="B18" s="146"/>
      <c r="C18" s="146"/>
      <c r="D18" s="146"/>
      <c r="E18" s="146"/>
      <c r="F18" s="147"/>
      <c r="G18" s="181"/>
      <c r="H18" s="7" t="s">
        <v>181</v>
      </c>
      <c r="I18" s="9">
        <v>1</v>
      </c>
    </row>
    <row r="19" spans="1:9" ht="11.25">
      <c r="A19" s="146"/>
      <c r="B19" s="146"/>
      <c r="C19" s="146"/>
      <c r="D19" s="146"/>
      <c r="E19" s="146"/>
      <c r="F19" s="147"/>
      <c r="G19" s="181"/>
      <c r="H19" s="7" t="s">
        <v>34</v>
      </c>
      <c r="I19" s="14">
        <v>0.15</v>
      </c>
    </row>
    <row r="20" spans="1:9" ht="12" thickBot="1">
      <c r="A20" s="146" t="s">
        <v>40</v>
      </c>
      <c r="B20" s="146"/>
      <c r="C20" s="146"/>
      <c r="D20" s="146"/>
      <c r="E20" s="146"/>
      <c r="F20" s="14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</row>
    <row r="23" spans="1:9" ht="33.75">
      <c r="A23" s="19" t="s">
        <v>42</v>
      </c>
      <c r="B23" s="159" t="s">
        <v>43</v>
      </c>
      <c r="C23" s="160"/>
      <c r="D23" s="160"/>
      <c r="E23" s="160"/>
      <c r="F23" s="160"/>
      <c r="G23" s="161"/>
      <c r="H23" s="19" t="s">
        <v>44</v>
      </c>
      <c r="I23" s="19" t="s">
        <v>45</v>
      </c>
    </row>
    <row r="24" spans="1:9" ht="15" customHeight="1">
      <c r="A24" s="20">
        <v>1</v>
      </c>
      <c r="B24" s="126" t="s">
        <v>46</v>
      </c>
      <c r="C24" s="127"/>
      <c r="D24" s="127"/>
      <c r="E24" s="127"/>
      <c r="F24" s="127"/>
      <c r="G24" s="128"/>
      <c r="H24" s="21">
        <f>I24/$I$30</f>
        <v>0.7692307692307692</v>
      </c>
      <c r="I24" s="22">
        <f>I10/H10*I5</f>
        <v>1419</v>
      </c>
    </row>
    <row r="25" spans="1:10" ht="15" customHeight="1">
      <c r="A25" s="20">
        <v>2</v>
      </c>
      <c r="B25" s="126" t="s">
        <v>47</v>
      </c>
      <c r="C25" s="127"/>
      <c r="D25" s="127"/>
      <c r="E25" s="127"/>
      <c r="F25" s="127"/>
      <c r="G25" s="128"/>
      <c r="H25" s="21">
        <f>I25/$I$30</f>
        <v>0</v>
      </c>
      <c r="I25" s="23">
        <v>0</v>
      </c>
      <c r="J25" s="24"/>
    </row>
    <row r="26" spans="1:9" ht="15" customHeight="1">
      <c r="A26" s="20">
        <v>3</v>
      </c>
      <c r="B26" s="126" t="s">
        <v>197</v>
      </c>
      <c r="C26" s="127"/>
      <c r="D26" s="127"/>
      <c r="E26" s="127"/>
      <c r="F26" s="127"/>
      <c r="G26" s="128"/>
      <c r="H26" s="21">
        <f>I26/$I$30</f>
        <v>0.23076923076923075</v>
      </c>
      <c r="I26" s="22">
        <f>I6*I7*I10</f>
        <v>425.7</v>
      </c>
    </row>
    <row r="27" spans="1:9" ht="15" customHeight="1">
      <c r="A27" s="169">
        <v>4</v>
      </c>
      <c r="B27" s="133" t="s">
        <v>49</v>
      </c>
      <c r="C27" s="133"/>
      <c r="D27" s="133"/>
      <c r="E27" s="133"/>
      <c r="F27" s="133"/>
      <c r="G27" s="133"/>
      <c r="H27" s="21">
        <f>I27/$I$30</f>
        <v>0</v>
      </c>
      <c r="I27" s="22">
        <v>0</v>
      </c>
    </row>
    <row r="28" spans="1:9" ht="15" customHeight="1">
      <c r="A28" s="170"/>
      <c r="B28" s="171" t="s">
        <v>50</v>
      </c>
      <c r="C28" s="172"/>
      <c r="D28" s="172"/>
      <c r="E28" s="172"/>
      <c r="F28" s="172"/>
      <c r="G28" s="173"/>
      <c r="H28" s="21">
        <f>I28/$I$30</f>
        <v>0</v>
      </c>
      <c r="I28" s="22">
        <f>(I8*I9*I10)</f>
        <v>0</v>
      </c>
    </row>
    <row r="29" spans="1:9" ht="15" customHeight="1">
      <c r="A29" s="20">
        <v>5</v>
      </c>
      <c r="B29" s="126" t="s">
        <v>40</v>
      </c>
      <c r="C29" s="127"/>
      <c r="D29" s="127"/>
      <c r="E29" s="127"/>
      <c r="F29" s="127"/>
      <c r="G29" s="128"/>
      <c r="H29" s="21">
        <f>I29/$I$30</f>
        <v>0</v>
      </c>
      <c r="I29" s="22">
        <v>0</v>
      </c>
    </row>
    <row r="30" spans="1:10" s="28" customFormat="1" ht="15" customHeight="1">
      <c r="A30" s="153" t="s">
        <v>51</v>
      </c>
      <c r="B30" s="154"/>
      <c r="C30" s="154"/>
      <c r="D30" s="154"/>
      <c r="E30" s="154"/>
      <c r="F30" s="154"/>
      <c r="G30" s="155"/>
      <c r="H30" s="25">
        <f>SUM(H24:H29)</f>
        <v>0.9999999999999999</v>
      </c>
      <c r="I30" s="26">
        <f>SUM(I24:I29)</f>
        <v>1844.7</v>
      </c>
      <c r="J30" s="27"/>
    </row>
    <row r="31" ht="4.5" customHeight="1"/>
    <row r="32" spans="1:9" ht="33.75" customHeight="1">
      <c r="A32" s="19" t="s">
        <v>52</v>
      </c>
      <c r="B32" s="159" t="s">
        <v>53</v>
      </c>
      <c r="C32" s="160"/>
      <c r="D32" s="160"/>
      <c r="E32" s="160"/>
      <c r="F32" s="160"/>
      <c r="G32" s="161"/>
      <c r="H32" s="19" t="s">
        <v>44</v>
      </c>
      <c r="I32" s="19" t="s">
        <v>45</v>
      </c>
    </row>
    <row r="33" spans="1:9" ht="15" customHeight="1">
      <c r="A33" s="20">
        <v>1</v>
      </c>
      <c r="B33" s="126" t="s">
        <v>54</v>
      </c>
      <c r="C33" s="127"/>
      <c r="D33" s="127"/>
      <c r="E33" s="127"/>
      <c r="F33" s="127"/>
      <c r="G33" s="128"/>
      <c r="H33" s="21">
        <v>0.2</v>
      </c>
      <c r="I33" s="22">
        <f>$I$30*H33</f>
        <v>368.94000000000005</v>
      </c>
    </row>
    <row r="34" spans="1:9" ht="15" customHeight="1">
      <c r="A34" s="20">
        <v>2</v>
      </c>
      <c r="B34" s="126" t="s">
        <v>55</v>
      </c>
      <c r="C34" s="127"/>
      <c r="D34" s="127"/>
      <c r="E34" s="127"/>
      <c r="F34" s="127"/>
      <c r="G34" s="128"/>
      <c r="H34" s="21">
        <v>0.015</v>
      </c>
      <c r="I34" s="22">
        <f aca="true" t="shared" si="0" ref="I34:I40">$I$30*H34</f>
        <v>27.6705</v>
      </c>
    </row>
    <row r="35" spans="1:9" ht="15" customHeight="1">
      <c r="A35" s="20">
        <v>3</v>
      </c>
      <c r="B35" s="126" t="s">
        <v>56</v>
      </c>
      <c r="C35" s="127"/>
      <c r="D35" s="127"/>
      <c r="E35" s="127"/>
      <c r="F35" s="127"/>
      <c r="G35" s="128"/>
      <c r="H35" s="21">
        <v>0.01</v>
      </c>
      <c r="I35" s="22">
        <f t="shared" si="0"/>
        <v>18.447</v>
      </c>
    </row>
    <row r="36" spans="1:9" ht="15" customHeight="1">
      <c r="A36" s="20">
        <v>4</v>
      </c>
      <c r="B36" s="126" t="s">
        <v>57</v>
      </c>
      <c r="C36" s="127"/>
      <c r="D36" s="127"/>
      <c r="E36" s="127"/>
      <c r="F36" s="127"/>
      <c r="G36" s="128"/>
      <c r="H36" s="21">
        <v>0.002</v>
      </c>
      <c r="I36" s="22">
        <f t="shared" si="0"/>
        <v>3.6894</v>
      </c>
    </row>
    <row r="37" spans="1:9" ht="15" customHeight="1">
      <c r="A37" s="20">
        <v>5</v>
      </c>
      <c r="B37" s="126" t="s">
        <v>58</v>
      </c>
      <c r="C37" s="127"/>
      <c r="D37" s="127"/>
      <c r="E37" s="127"/>
      <c r="F37" s="127"/>
      <c r="G37" s="128"/>
      <c r="H37" s="21">
        <v>0.025</v>
      </c>
      <c r="I37" s="22">
        <f t="shared" si="0"/>
        <v>46.11750000000001</v>
      </c>
    </row>
    <row r="38" spans="1:9" ht="15" customHeight="1">
      <c r="A38" s="20">
        <v>6</v>
      </c>
      <c r="B38" s="126" t="s">
        <v>59</v>
      </c>
      <c r="C38" s="127"/>
      <c r="D38" s="127"/>
      <c r="E38" s="127"/>
      <c r="F38" s="127"/>
      <c r="G38" s="128"/>
      <c r="H38" s="21">
        <v>0.08</v>
      </c>
      <c r="I38" s="22">
        <f t="shared" si="0"/>
        <v>147.576</v>
      </c>
    </row>
    <row r="39" spans="1:9" ht="15" customHeight="1">
      <c r="A39" s="20">
        <v>7</v>
      </c>
      <c r="B39" s="126" t="s">
        <v>60</v>
      </c>
      <c r="C39" s="127"/>
      <c r="D39" s="127"/>
      <c r="E39" s="127"/>
      <c r="F39" s="127"/>
      <c r="G39" s="128"/>
      <c r="H39" s="21">
        <v>0.03</v>
      </c>
      <c r="I39" s="22">
        <f t="shared" si="0"/>
        <v>55.341</v>
      </c>
    </row>
    <row r="40" spans="1:9" ht="15" customHeight="1">
      <c r="A40" s="20">
        <v>8</v>
      </c>
      <c r="B40" s="126" t="s">
        <v>61</v>
      </c>
      <c r="C40" s="127"/>
      <c r="D40" s="127"/>
      <c r="E40" s="127"/>
      <c r="F40" s="127"/>
      <c r="G40" s="128"/>
      <c r="H40" s="21">
        <v>0.006</v>
      </c>
      <c r="I40" s="22">
        <f t="shared" si="0"/>
        <v>11.068200000000001</v>
      </c>
    </row>
    <row r="41" spans="1:10" s="28" customFormat="1" ht="15" customHeight="1">
      <c r="A41" s="153" t="s">
        <v>62</v>
      </c>
      <c r="B41" s="154"/>
      <c r="C41" s="154"/>
      <c r="D41" s="154"/>
      <c r="E41" s="154"/>
      <c r="F41" s="154"/>
      <c r="G41" s="155"/>
      <c r="H41" s="25">
        <f>SUM(H33:H40)</f>
        <v>0.3680000000000001</v>
      </c>
      <c r="I41" s="26">
        <f>I33+I34+I35+I36+I37+I38+I39+I40</f>
        <v>678.8496000000001</v>
      </c>
      <c r="J41" s="27"/>
    </row>
    <row r="42" spans="1:9" ht="15" customHeight="1">
      <c r="A42" s="168" t="s">
        <v>63</v>
      </c>
      <c r="B42" s="168"/>
      <c r="C42" s="168"/>
      <c r="D42" s="168"/>
      <c r="E42" s="168"/>
      <c r="F42" s="168"/>
      <c r="G42" s="168"/>
      <c r="H42" s="168"/>
      <c r="I42" s="168"/>
    </row>
    <row r="43" spans="1:9" ht="33.75" customHeight="1">
      <c r="A43" s="19" t="s">
        <v>64</v>
      </c>
      <c r="B43" s="159" t="s">
        <v>65</v>
      </c>
      <c r="C43" s="160"/>
      <c r="D43" s="160"/>
      <c r="E43" s="160"/>
      <c r="F43" s="160"/>
      <c r="G43" s="161"/>
      <c r="H43" s="19" t="s">
        <v>44</v>
      </c>
      <c r="I43" s="19" t="s">
        <v>45</v>
      </c>
    </row>
    <row r="44" spans="1:9" ht="15" customHeight="1">
      <c r="A44" s="20">
        <v>1</v>
      </c>
      <c r="B44" s="126" t="s">
        <v>66</v>
      </c>
      <c r="C44" s="127"/>
      <c r="D44" s="127"/>
      <c r="E44" s="127"/>
      <c r="F44" s="127"/>
      <c r="G44" s="128"/>
      <c r="H44" s="21">
        <v>0.1111</v>
      </c>
      <c r="I44" s="22">
        <f>$I$30*H44</f>
        <v>204.94617000000002</v>
      </c>
    </row>
    <row r="45" spans="1:9" ht="15" customHeight="1">
      <c r="A45" s="20">
        <v>2</v>
      </c>
      <c r="B45" s="126" t="s">
        <v>67</v>
      </c>
      <c r="C45" s="127"/>
      <c r="D45" s="127"/>
      <c r="E45" s="127"/>
      <c r="F45" s="127"/>
      <c r="G45" s="128"/>
      <c r="H45" s="21">
        <v>0.02047</v>
      </c>
      <c r="I45" s="22">
        <f aca="true" t="shared" si="1" ref="I45:I51">$I$30*H45</f>
        <v>37.761009</v>
      </c>
    </row>
    <row r="46" spans="1:9" ht="15" customHeight="1">
      <c r="A46" s="20">
        <v>3</v>
      </c>
      <c r="B46" s="126" t="s">
        <v>68</v>
      </c>
      <c r="C46" s="127"/>
      <c r="D46" s="127"/>
      <c r="E46" s="127"/>
      <c r="F46" s="127"/>
      <c r="G46" s="128"/>
      <c r="H46" s="21">
        <v>0.012123</v>
      </c>
      <c r="I46" s="22">
        <f t="shared" si="1"/>
        <v>22.3632981</v>
      </c>
    </row>
    <row r="47" spans="1:9" ht="15" customHeight="1">
      <c r="A47" s="20">
        <v>4</v>
      </c>
      <c r="B47" s="126" t="s">
        <v>69</v>
      </c>
      <c r="C47" s="127"/>
      <c r="D47" s="127"/>
      <c r="E47" s="127"/>
      <c r="F47" s="127"/>
      <c r="G47" s="128"/>
      <c r="H47" s="21">
        <v>0.011436</v>
      </c>
      <c r="I47" s="22">
        <f t="shared" si="1"/>
        <v>21.0959892</v>
      </c>
    </row>
    <row r="48" spans="1:9" ht="15" customHeight="1">
      <c r="A48" s="20">
        <v>5</v>
      </c>
      <c r="B48" s="126" t="s">
        <v>70</v>
      </c>
      <c r="C48" s="127"/>
      <c r="D48" s="127"/>
      <c r="E48" s="127"/>
      <c r="F48" s="127"/>
      <c r="G48" s="128"/>
      <c r="H48" s="21">
        <v>0.000174</v>
      </c>
      <c r="I48" s="22">
        <f t="shared" si="1"/>
        <v>0.32097780000000004</v>
      </c>
    </row>
    <row r="49" spans="1:9" ht="15" customHeight="1">
      <c r="A49" s="20">
        <v>6</v>
      </c>
      <c r="B49" s="126" t="s">
        <v>71</v>
      </c>
      <c r="C49" s="127"/>
      <c r="D49" s="127"/>
      <c r="E49" s="127"/>
      <c r="F49" s="127"/>
      <c r="G49" s="128"/>
      <c r="H49" s="21">
        <v>0.000442</v>
      </c>
      <c r="I49" s="22">
        <f t="shared" si="1"/>
        <v>0.8153574</v>
      </c>
    </row>
    <row r="50" spans="1:9" ht="15" customHeight="1">
      <c r="A50" s="20">
        <v>7</v>
      </c>
      <c r="B50" s="126" t="s">
        <v>72</v>
      </c>
      <c r="C50" s="127"/>
      <c r="D50" s="127"/>
      <c r="E50" s="127"/>
      <c r="F50" s="127"/>
      <c r="G50" s="128"/>
      <c r="H50" s="21">
        <v>0.000185</v>
      </c>
      <c r="I50" s="22">
        <f t="shared" si="1"/>
        <v>0.3412695</v>
      </c>
    </row>
    <row r="51" spans="1:9" ht="15" customHeight="1">
      <c r="A51" s="20">
        <v>8</v>
      </c>
      <c r="B51" s="126" t="s">
        <v>73</v>
      </c>
      <c r="C51" s="127"/>
      <c r="D51" s="127"/>
      <c r="E51" s="127"/>
      <c r="F51" s="127"/>
      <c r="G51" s="128"/>
      <c r="H51" s="21">
        <v>0.09079</v>
      </c>
      <c r="I51" s="22">
        <f t="shared" si="1"/>
        <v>167.480313</v>
      </c>
    </row>
    <row r="52" spans="1:10" s="28" customFormat="1" ht="15" customHeight="1">
      <c r="A52" s="153" t="s">
        <v>74</v>
      </c>
      <c r="B52" s="154"/>
      <c r="C52" s="154"/>
      <c r="D52" s="154"/>
      <c r="E52" s="154"/>
      <c r="F52" s="154"/>
      <c r="G52" s="155"/>
      <c r="H52" s="25">
        <f>SUM(H44:H51)</f>
        <v>0.24672</v>
      </c>
      <c r="I52" s="26">
        <f>I44+I45+I46+I47+I48+I49+I50+I51</f>
        <v>455.12438399999996</v>
      </c>
      <c r="J52" s="27"/>
    </row>
    <row r="53" spans="1:9" ht="11.25" customHeight="1">
      <c r="A53" s="29" t="s">
        <v>75</v>
      </c>
      <c r="B53" s="156" t="s">
        <v>76</v>
      </c>
      <c r="C53" s="156"/>
      <c r="D53" s="156"/>
      <c r="E53" s="156"/>
      <c r="F53" s="156"/>
      <c r="G53" s="156"/>
      <c r="H53" s="156"/>
      <c r="I53" s="156"/>
    </row>
    <row r="54" spans="1:9" ht="15" customHeight="1">
      <c r="A54" s="29" t="s">
        <v>77</v>
      </c>
      <c r="B54" s="164" t="s">
        <v>78</v>
      </c>
      <c r="C54" s="164"/>
      <c r="D54" s="164"/>
      <c r="E54" s="164"/>
      <c r="F54" s="164"/>
      <c r="G54" s="164"/>
      <c r="H54" s="164"/>
      <c r="I54" s="164"/>
    </row>
    <row r="55" spans="1:9" ht="33.75" customHeight="1">
      <c r="A55" s="19" t="s">
        <v>79</v>
      </c>
      <c r="B55" s="159" t="s">
        <v>80</v>
      </c>
      <c r="C55" s="160"/>
      <c r="D55" s="160"/>
      <c r="E55" s="160"/>
      <c r="F55" s="160"/>
      <c r="G55" s="161"/>
      <c r="H55" s="19" t="s">
        <v>44</v>
      </c>
      <c r="I55" s="19" t="s">
        <v>45</v>
      </c>
    </row>
    <row r="56" spans="1:9" ht="15" customHeight="1">
      <c r="A56" s="20">
        <v>1</v>
      </c>
      <c r="B56" s="126" t="s">
        <v>81</v>
      </c>
      <c r="C56" s="127"/>
      <c r="D56" s="127"/>
      <c r="E56" s="127"/>
      <c r="F56" s="127"/>
      <c r="G56" s="128"/>
      <c r="H56" s="21">
        <v>0.023627</v>
      </c>
      <c r="I56" s="22">
        <f>$I$30*H56</f>
        <v>43.5847269</v>
      </c>
    </row>
    <row r="57" spans="1:9" ht="15" customHeight="1">
      <c r="A57" s="20">
        <v>2</v>
      </c>
      <c r="B57" s="126" t="s">
        <v>82</v>
      </c>
      <c r="C57" s="127"/>
      <c r="D57" s="127"/>
      <c r="E57" s="127"/>
      <c r="F57" s="127"/>
      <c r="G57" s="128"/>
      <c r="H57" s="21">
        <v>0.001717</v>
      </c>
      <c r="I57" s="22">
        <f>$I$30*H57</f>
        <v>3.1673499</v>
      </c>
    </row>
    <row r="58" spans="1:9" ht="15" customHeight="1">
      <c r="A58" s="20">
        <v>3</v>
      </c>
      <c r="B58" s="126" t="s">
        <v>83</v>
      </c>
      <c r="C58" s="127"/>
      <c r="D58" s="127"/>
      <c r="E58" s="127"/>
      <c r="F58" s="127"/>
      <c r="G58" s="128"/>
      <c r="H58" s="21">
        <v>0.011813</v>
      </c>
      <c r="I58" s="22">
        <f>$I$30*H58</f>
        <v>21.7914411</v>
      </c>
    </row>
    <row r="59" spans="1:10" s="28" customFormat="1" ht="15" customHeight="1">
      <c r="A59" s="153" t="s">
        <v>84</v>
      </c>
      <c r="B59" s="154"/>
      <c r="C59" s="154"/>
      <c r="D59" s="154"/>
      <c r="E59" s="154"/>
      <c r="F59" s="154"/>
      <c r="G59" s="155"/>
      <c r="H59" s="25">
        <f>SUM(H56:H58)</f>
        <v>0.037156999999999996</v>
      </c>
      <c r="I59" s="26">
        <f>I56+I57+I58</f>
        <v>68.5435179</v>
      </c>
      <c r="J59" s="27"/>
    </row>
    <row r="60" ht="4.5" customHeight="1"/>
    <row r="61" spans="1:9" ht="33.75">
      <c r="A61" s="19" t="s">
        <v>85</v>
      </c>
      <c r="B61" s="159" t="s">
        <v>86</v>
      </c>
      <c r="C61" s="160"/>
      <c r="D61" s="160"/>
      <c r="E61" s="160"/>
      <c r="F61" s="160"/>
      <c r="G61" s="161"/>
      <c r="H61" s="19" t="s">
        <v>44</v>
      </c>
      <c r="I61" s="19" t="s">
        <v>45</v>
      </c>
    </row>
    <row r="62" spans="1:9" ht="15" customHeight="1">
      <c r="A62" s="20">
        <v>1</v>
      </c>
      <c r="B62" s="126" t="s">
        <v>87</v>
      </c>
      <c r="C62" s="127"/>
      <c r="D62" s="127"/>
      <c r="E62" s="127"/>
      <c r="F62" s="127"/>
      <c r="G62" s="128"/>
      <c r="H62" s="21">
        <f>(H41*H52)</f>
        <v>0.09079296000000002</v>
      </c>
      <c r="I62" s="22">
        <f>$I$30*H62</f>
        <v>167.48577331200005</v>
      </c>
    </row>
    <row r="63" spans="1:11" s="28" customFormat="1" ht="15" customHeight="1">
      <c r="A63" s="153" t="s">
        <v>88</v>
      </c>
      <c r="B63" s="154"/>
      <c r="C63" s="154"/>
      <c r="D63" s="154"/>
      <c r="E63" s="154"/>
      <c r="F63" s="154"/>
      <c r="G63" s="155"/>
      <c r="H63" s="25">
        <f>SUM(H62:H62)</f>
        <v>0.09079296000000002</v>
      </c>
      <c r="I63" s="26">
        <f>I62</f>
        <v>167.48577331200005</v>
      </c>
      <c r="J63" s="27"/>
      <c r="K63" s="30"/>
    </row>
    <row r="64" ht="4.5" customHeight="1">
      <c r="J64" s="31"/>
    </row>
    <row r="65" spans="1:10" s="28" customFormat="1" ht="12">
      <c r="A65" s="167" t="s">
        <v>89</v>
      </c>
      <c r="B65" s="167"/>
      <c r="C65" s="167"/>
      <c r="D65" s="167"/>
      <c r="E65" s="167"/>
      <c r="F65" s="167"/>
      <c r="G65" s="167"/>
      <c r="H65" s="32">
        <f>H41+H52+H59+H63</f>
        <v>0.7426699600000002</v>
      </c>
      <c r="I65" s="33">
        <f>I41+I52+I59+I63</f>
        <v>1370.0032752120003</v>
      </c>
      <c r="J65" s="27"/>
    </row>
    <row r="66" ht="4.5" customHeight="1"/>
    <row r="67" spans="1:9" ht="33.75">
      <c r="A67" s="19" t="s">
        <v>90</v>
      </c>
      <c r="B67" s="159" t="s">
        <v>91</v>
      </c>
      <c r="C67" s="160"/>
      <c r="D67" s="160"/>
      <c r="E67" s="160"/>
      <c r="F67" s="160"/>
      <c r="G67" s="161"/>
      <c r="H67" s="19" t="s">
        <v>44</v>
      </c>
      <c r="I67" s="19" t="s">
        <v>45</v>
      </c>
    </row>
    <row r="68" spans="1:9" ht="15" customHeight="1">
      <c r="A68" s="4">
        <v>1</v>
      </c>
      <c r="B68" s="126" t="s">
        <v>92</v>
      </c>
      <c r="C68" s="127"/>
      <c r="D68" s="127"/>
      <c r="E68" s="127"/>
      <c r="F68" s="127"/>
      <c r="G68" s="128"/>
      <c r="H68" s="21">
        <f>I68/$I$30</f>
        <v>0.06911692958204586</v>
      </c>
      <c r="I68" s="22">
        <f>I79</f>
        <v>127.5</v>
      </c>
    </row>
    <row r="69" spans="1:9" ht="15" customHeight="1">
      <c r="A69" s="4">
        <v>2</v>
      </c>
      <c r="B69" s="126" t="s">
        <v>93</v>
      </c>
      <c r="C69" s="127"/>
      <c r="D69" s="127"/>
      <c r="E69" s="127"/>
      <c r="F69" s="127"/>
      <c r="G69" s="128"/>
      <c r="H69" s="21">
        <f>I69/$I$30</f>
        <v>0.06636851520572451</v>
      </c>
      <c r="I69" s="22">
        <f>I75</f>
        <v>122.43</v>
      </c>
    </row>
    <row r="70" spans="1:9" ht="15" customHeight="1">
      <c r="A70" s="20">
        <v>3</v>
      </c>
      <c r="B70" s="126" t="s">
        <v>94</v>
      </c>
      <c r="C70" s="127"/>
      <c r="D70" s="127"/>
      <c r="E70" s="127"/>
      <c r="F70" s="127"/>
      <c r="G70" s="128"/>
      <c r="H70" s="21">
        <f>I70/$I$30</f>
        <v>0</v>
      </c>
      <c r="I70" s="22">
        <v>0</v>
      </c>
    </row>
    <row r="71" spans="1:10" ht="15" customHeight="1">
      <c r="A71" s="153" t="s">
        <v>95</v>
      </c>
      <c r="B71" s="154"/>
      <c r="C71" s="154"/>
      <c r="D71" s="154"/>
      <c r="E71" s="154"/>
      <c r="F71" s="154"/>
      <c r="G71" s="155"/>
      <c r="H71" s="25">
        <f>H68+H69+H70</f>
        <v>0.13548544478777036</v>
      </c>
      <c r="I71" s="26">
        <f>I68+I69+I70</f>
        <v>249.93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65" t="s">
        <v>96</v>
      </c>
      <c r="B73" s="165"/>
      <c r="C73" s="165"/>
      <c r="D73" s="165"/>
      <c r="E73" s="165"/>
      <c r="F73" s="165"/>
      <c r="G73" s="165"/>
      <c r="H73" s="165"/>
      <c r="I73" s="165"/>
    </row>
    <row r="74" spans="1:9" ht="24" customHeight="1">
      <c r="A74" s="146" t="s">
        <v>97</v>
      </c>
      <c r="B74" s="146"/>
      <c r="C74" s="20" t="s">
        <v>98</v>
      </c>
      <c r="D74" s="20" t="s">
        <v>99</v>
      </c>
      <c r="E74" s="20" t="s">
        <v>100</v>
      </c>
      <c r="F74" s="20" t="s">
        <v>101</v>
      </c>
      <c r="G74" s="20" t="s">
        <v>102</v>
      </c>
      <c r="H74" s="21" t="s">
        <v>103</v>
      </c>
      <c r="I74" s="22" t="s">
        <v>104</v>
      </c>
    </row>
    <row r="75" spans="1:9" ht="15" customHeight="1">
      <c r="A75" s="146">
        <f>I12</f>
        <v>3.75</v>
      </c>
      <c r="B75" s="146"/>
      <c r="C75" s="20">
        <f>I13</f>
        <v>22</v>
      </c>
      <c r="D75" s="20">
        <f>I14</f>
        <v>2</v>
      </c>
      <c r="E75" s="37">
        <f>A75*C75*D75</f>
        <v>165</v>
      </c>
      <c r="F75" s="37">
        <f>I24</f>
        <v>1419</v>
      </c>
      <c r="G75" s="38">
        <f>I15</f>
        <v>0.03</v>
      </c>
      <c r="H75" s="37">
        <f>F75*G75</f>
        <v>42.57</v>
      </c>
      <c r="I75" s="22">
        <f>E75-H75</f>
        <v>122.43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65" t="s">
        <v>105</v>
      </c>
      <c r="B77" s="165"/>
      <c r="C77" s="165"/>
      <c r="D77" s="165"/>
      <c r="E77" s="165"/>
      <c r="F77" s="165"/>
      <c r="G77" s="165"/>
      <c r="H77" s="165"/>
      <c r="I77" s="165"/>
    </row>
    <row r="78" spans="1:9" ht="23.25" customHeight="1">
      <c r="A78" s="146" t="s">
        <v>106</v>
      </c>
      <c r="B78" s="146"/>
      <c r="C78" s="20" t="s">
        <v>182</v>
      </c>
      <c r="D78" s="20" t="s">
        <v>108</v>
      </c>
      <c r="E78" s="20" t="s">
        <v>100</v>
      </c>
      <c r="F78" s="20" t="s">
        <v>101</v>
      </c>
      <c r="G78" s="20" t="s">
        <v>102</v>
      </c>
      <c r="H78" s="21" t="str">
        <f>H74</f>
        <v>Valor desconto</v>
      </c>
      <c r="I78" s="22" t="s">
        <v>104</v>
      </c>
    </row>
    <row r="79" spans="1:9" ht="15" customHeight="1">
      <c r="A79" s="166">
        <f>I16</f>
        <v>150</v>
      </c>
      <c r="B79" s="166"/>
      <c r="C79" s="43">
        <f>I17</f>
        <v>1</v>
      </c>
      <c r="D79" s="20">
        <f>I18</f>
        <v>1</v>
      </c>
      <c r="E79" s="37">
        <f>A79*C79*D79</f>
        <v>150</v>
      </c>
      <c r="F79" s="37">
        <f>E79</f>
        <v>150</v>
      </c>
      <c r="G79" s="44">
        <f>I19</f>
        <v>0.15</v>
      </c>
      <c r="H79" s="37">
        <f>F79*G79</f>
        <v>22.5</v>
      </c>
      <c r="I79" s="22">
        <f>E79-H79</f>
        <v>127.5</v>
      </c>
    </row>
    <row r="80" ht="4.5" customHeight="1"/>
    <row r="81" spans="1:12" ht="12">
      <c r="A81" s="137" t="s">
        <v>109</v>
      </c>
      <c r="B81" s="137"/>
      <c r="C81" s="137"/>
      <c r="D81" s="137"/>
      <c r="E81" s="137"/>
      <c r="F81" s="137"/>
      <c r="G81" s="137"/>
      <c r="H81" s="45">
        <f>H30+H65+H71</f>
        <v>1.8781554047877704</v>
      </c>
      <c r="I81" s="46">
        <f>I30+I65+I71</f>
        <v>3464.633275212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32" t="s">
        <v>110</v>
      </c>
      <c r="B83" s="132"/>
      <c r="C83" s="132"/>
      <c r="D83" s="132"/>
      <c r="E83" s="132"/>
      <c r="F83" s="132"/>
      <c r="G83" s="132"/>
      <c r="H83" s="132"/>
      <c r="I83" s="132"/>
    </row>
    <row r="84" spans="1:9" ht="33.75">
      <c r="A84" s="19" t="s">
        <v>42</v>
      </c>
      <c r="B84" s="159" t="s">
        <v>111</v>
      </c>
      <c r="C84" s="160"/>
      <c r="D84" s="160"/>
      <c r="E84" s="160"/>
      <c r="F84" s="160"/>
      <c r="G84" s="161"/>
      <c r="H84" s="19" t="s">
        <v>44</v>
      </c>
      <c r="I84" s="19" t="s">
        <v>45</v>
      </c>
    </row>
    <row r="85" spans="1:9" ht="15" customHeight="1">
      <c r="A85" s="20">
        <v>1</v>
      </c>
      <c r="B85" s="126" t="s">
        <v>112</v>
      </c>
      <c r="C85" s="127"/>
      <c r="D85" s="127"/>
      <c r="E85" s="127"/>
      <c r="F85" s="127"/>
      <c r="G85" s="128"/>
      <c r="H85" s="21">
        <f>I85/$I$96</f>
        <v>0</v>
      </c>
      <c r="I85" s="22">
        <v>0</v>
      </c>
    </row>
    <row r="86" spans="1:9" ht="15" customHeight="1">
      <c r="A86" s="20">
        <v>2</v>
      </c>
      <c r="B86" s="126" t="s">
        <v>113</v>
      </c>
      <c r="C86" s="127"/>
      <c r="D86" s="127"/>
      <c r="E86" s="127"/>
      <c r="F86" s="127"/>
      <c r="G86" s="128"/>
      <c r="H86" s="21">
        <f>I86/$I$96</f>
        <v>0</v>
      </c>
      <c r="I86" s="22">
        <v>0</v>
      </c>
    </row>
    <row r="87" spans="1:9" ht="15" customHeight="1">
      <c r="A87" s="20">
        <v>3</v>
      </c>
      <c r="B87" s="126" t="s">
        <v>114</v>
      </c>
      <c r="C87" s="127"/>
      <c r="D87" s="127"/>
      <c r="E87" s="127"/>
      <c r="F87" s="127"/>
      <c r="G87" s="128"/>
      <c r="H87" s="21">
        <f>I87/$I$96</f>
        <v>0</v>
      </c>
      <c r="I87" s="22">
        <v>0</v>
      </c>
    </row>
    <row r="88" spans="1:9" ht="15" customHeight="1">
      <c r="A88" s="20">
        <v>4</v>
      </c>
      <c r="B88" s="126" t="s">
        <v>115</v>
      </c>
      <c r="C88" s="127"/>
      <c r="D88" s="127"/>
      <c r="E88" s="127"/>
      <c r="F88" s="127"/>
      <c r="G88" s="128"/>
      <c r="H88" s="21">
        <f>I88/$I$96</f>
        <v>0</v>
      </c>
      <c r="I88" s="22">
        <v>0</v>
      </c>
    </row>
    <row r="89" spans="1:9" ht="15" customHeight="1">
      <c r="A89" s="20">
        <v>5</v>
      </c>
      <c r="B89" s="126" t="s">
        <v>116</v>
      </c>
      <c r="C89" s="127"/>
      <c r="D89" s="127"/>
      <c r="E89" s="127"/>
      <c r="F89" s="127"/>
      <c r="G89" s="128"/>
      <c r="H89" s="21">
        <f>I89/$I$96</f>
        <v>0</v>
      </c>
      <c r="I89" s="22">
        <v>0</v>
      </c>
    </row>
    <row r="90" spans="1:9" ht="15" customHeight="1">
      <c r="A90" s="20">
        <v>6</v>
      </c>
      <c r="B90" s="126" t="s">
        <v>117</v>
      </c>
      <c r="C90" s="127"/>
      <c r="D90" s="127"/>
      <c r="E90" s="127"/>
      <c r="F90" s="127"/>
      <c r="G90" s="128"/>
      <c r="H90" s="21">
        <f>I90/$I$96</f>
        <v>0</v>
      </c>
      <c r="I90" s="22">
        <v>0</v>
      </c>
    </row>
    <row r="91" spans="1:10" ht="15" customHeight="1">
      <c r="A91" s="153" t="s">
        <v>118</v>
      </c>
      <c r="B91" s="154"/>
      <c r="C91" s="154"/>
      <c r="D91" s="154"/>
      <c r="E91" s="154"/>
      <c r="F91" s="154"/>
      <c r="G91" s="155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119</v>
      </c>
      <c r="B92" s="156" t="s">
        <v>120</v>
      </c>
      <c r="C92" s="156"/>
      <c r="D92" s="156"/>
      <c r="E92" s="156"/>
      <c r="F92" s="156"/>
      <c r="G92" s="156"/>
      <c r="H92" s="156"/>
      <c r="I92" s="156"/>
    </row>
    <row r="93" spans="1:9" ht="16.5" customHeight="1">
      <c r="A93" s="29" t="s">
        <v>121</v>
      </c>
      <c r="B93" s="143" t="s">
        <v>122</v>
      </c>
      <c r="C93" s="143"/>
      <c r="D93" s="143"/>
      <c r="E93" s="143"/>
      <c r="F93" s="143"/>
      <c r="G93" s="143"/>
      <c r="H93" s="164"/>
      <c r="I93" s="164"/>
    </row>
    <row r="94" spans="1:9" ht="30" customHeight="1">
      <c r="A94" s="162" t="s">
        <v>123</v>
      </c>
      <c r="B94" s="162"/>
      <c r="C94" s="162"/>
      <c r="D94" s="162"/>
      <c r="E94" s="162"/>
      <c r="F94" s="53">
        <v>0.2</v>
      </c>
      <c r="G94" s="54">
        <f>I96*F94</f>
        <v>668.4406550424001</v>
      </c>
      <c r="H94" s="55" t="s">
        <v>124</v>
      </c>
      <c r="I94" s="56">
        <f>I69</f>
        <v>122.43</v>
      </c>
    </row>
    <row r="95" spans="1:10" s="60" customFormat="1" ht="16.5" customHeight="1">
      <c r="A95" s="157" t="s">
        <v>125</v>
      </c>
      <c r="B95" s="157"/>
      <c r="C95" s="57" t="s">
        <v>126</v>
      </c>
      <c r="D95" s="57" t="s">
        <v>127</v>
      </c>
      <c r="E95" s="57" t="s">
        <v>128</v>
      </c>
      <c r="F95" s="57" t="s">
        <v>129</v>
      </c>
      <c r="G95" s="57" t="s">
        <v>130</v>
      </c>
      <c r="H95" s="55" t="s">
        <v>131</v>
      </c>
      <c r="I95" s="58" t="s">
        <v>132</v>
      </c>
      <c r="J95" s="59"/>
    </row>
    <row r="96" spans="1:10" ht="16.5" customHeight="1">
      <c r="A96" s="158">
        <f>I30</f>
        <v>1844.7</v>
      </c>
      <c r="B96" s="158"/>
      <c r="C96" s="23">
        <f>I41</f>
        <v>678.8496000000001</v>
      </c>
      <c r="D96" s="23">
        <f>I52</f>
        <v>455.12438399999996</v>
      </c>
      <c r="E96" s="23">
        <f>I59</f>
        <v>68.5435179</v>
      </c>
      <c r="F96" s="23">
        <f>I63</f>
        <v>167.48577331200005</v>
      </c>
      <c r="G96" s="23">
        <f>I71</f>
        <v>249.93</v>
      </c>
      <c r="H96" s="23">
        <f>A96+C96+D96+E96+F96+G96</f>
        <v>3464.633275212</v>
      </c>
      <c r="I96" s="23">
        <f>H96-I94</f>
        <v>3342.2032752120003</v>
      </c>
      <c r="J96" s="24"/>
    </row>
    <row r="97" spans="1:9" ht="4.5" customHeight="1">
      <c r="A97" s="29"/>
      <c r="B97" s="163"/>
      <c r="C97" s="163"/>
      <c r="D97" s="163"/>
      <c r="E97" s="163"/>
      <c r="F97" s="163"/>
      <c r="G97" s="163"/>
      <c r="H97" s="163"/>
      <c r="I97" s="163"/>
    </row>
    <row r="98" spans="1:9" ht="33.75">
      <c r="A98" s="19" t="s">
        <v>52</v>
      </c>
      <c r="B98" s="159" t="s">
        <v>133</v>
      </c>
      <c r="C98" s="160"/>
      <c r="D98" s="160"/>
      <c r="E98" s="160"/>
      <c r="F98" s="160"/>
      <c r="G98" s="161"/>
      <c r="H98" s="19" t="s">
        <v>44</v>
      </c>
      <c r="I98" s="19" t="s">
        <v>45</v>
      </c>
    </row>
    <row r="99" spans="1:9" ht="15" customHeight="1">
      <c r="A99" s="20">
        <v>1</v>
      </c>
      <c r="B99" s="126" t="s">
        <v>134</v>
      </c>
      <c r="C99" s="127"/>
      <c r="D99" s="127"/>
      <c r="E99" s="127"/>
      <c r="F99" s="127"/>
      <c r="G99" s="128"/>
      <c r="H99" s="21">
        <f>I99/$I$81</f>
        <v>0</v>
      </c>
      <c r="I99" s="22">
        <v>0</v>
      </c>
    </row>
    <row r="100" spans="1:9" ht="15" customHeight="1">
      <c r="A100" s="20">
        <v>2</v>
      </c>
      <c r="B100" s="126" t="s">
        <v>135</v>
      </c>
      <c r="C100" s="127"/>
      <c r="D100" s="127"/>
      <c r="E100" s="127"/>
      <c r="F100" s="127"/>
      <c r="G100" s="128"/>
      <c r="H100" s="21">
        <f>I100/$I$81</f>
        <v>0</v>
      </c>
      <c r="I100" s="22">
        <v>0</v>
      </c>
    </row>
    <row r="101" spans="1:9" ht="15" customHeight="1">
      <c r="A101" s="153" t="s">
        <v>136</v>
      </c>
      <c r="B101" s="154"/>
      <c r="C101" s="154"/>
      <c r="D101" s="154"/>
      <c r="E101" s="154"/>
      <c r="F101" s="154"/>
      <c r="G101" s="155"/>
      <c r="H101" s="25">
        <f>H99+H100</f>
        <v>0</v>
      </c>
      <c r="I101" s="26">
        <f>I99+I100</f>
        <v>0</v>
      </c>
    </row>
    <row r="102" ht="4.5" customHeight="1"/>
    <row r="103" spans="1:9" ht="33.75">
      <c r="A103" s="19" t="s">
        <v>64</v>
      </c>
      <c r="B103" s="159" t="s">
        <v>137</v>
      </c>
      <c r="C103" s="160"/>
      <c r="D103" s="160"/>
      <c r="E103" s="160"/>
      <c r="F103" s="160"/>
      <c r="G103" s="161"/>
      <c r="H103" s="19" t="s">
        <v>44</v>
      </c>
      <c r="I103" s="19" t="s">
        <v>45</v>
      </c>
    </row>
    <row r="104" spans="1:9" ht="15" customHeight="1">
      <c r="A104" s="20">
        <v>1</v>
      </c>
      <c r="B104" s="126" t="s">
        <v>137</v>
      </c>
      <c r="C104" s="127"/>
      <c r="D104" s="127"/>
      <c r="E104" s="127"/>
      <c r="F104" s="127"/>
      <c r="G104" s="128"/>
      <c r="H104" s="21">
        <f>I104/I81</f>
        <v>0</v>
      </c>
      <c r="I104" s="22">
        <v>0</v>
      </c>
    </row>
    <row r="105" spans="1:11" ht="15" customHeight="1">
      <c r="A105" s="153" t="s">
        <v>136</v>
      </c>
      <c r="B105" s="154"/>
      <c r="C105" s="154"/>
      <c r="D105" s="154"/>
      <c r="E105" s="154"/>
      <c r="F105" s="154"/>
      <c r="G105" s="155"/>
      <c r="H105" s="25">
        <f>H104</f>
        <v>0</v>
      </c>
      <c r="I105" s="2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62" t="s">
        <v>138</v>
      </c>
      <c r="B107" s="162"/>
      <c r="C107" s="162"/>
      <c r="D107" s="162"/>
      <c r="E107" s="162"/>
      <c r="F107" s="53">
        <v>0.18</v>
      </c>
      <c r="G107" s="54">
        <f>I109*F107</f>
        <v>601.5965895381601</v>
      </c>
      <c r="H107" s="55" t="s">
        <v>124</v>
      </c>
      <c r="I107" s="56">
        <f>I69</f>
        <v>122.43</v>
      </c>
      <c r="L107" s="1"/>
    </row>
    <row r="108" spans="1:12" s="60" customFormat="1" ht="16.5" customHeight="1">
      <c r="A108" s="157" t="s">
        <v>125</v>
      </c>
      <c r="B108" s="157"/>
      <c r="C108" s="57" t="s">
        <v>126</v>
      </c>
      <c r="D108" s="57" t="s">
        <v>127</v>
      </c>
      <c r="E108" s="57" t="s">
        <v>128</v>
      </c>
      <c r="F108" s="57" t="s">
        <v>129</v>
      </c>
      <c r="G108" s="57" t="s">
        <v>130</v>
      </c>
      <c r="H108" s="55" t="s">
        <v>131</v>
      </c>
      <c r="I108" s="58" t="s">
        <v>132</v>
      </c>
      <c r="J108" s="59"/>
      <c r="L108" s="59"/>
    </row>
    <row r="109" spans="1:12" ht="16.5" customHeight="1">
      <c r="A109" s="158">
        <f>I30</f>
        <v>1844.7</v>
      </c>
      <c r="B109" s="158"/>
      <c r="C109" s="23">
        <f>I41</f>
        <v>678.8496000000001</v>
      </c>
      <c r="D109" s="23">
        <f>I52</f>
        <v>455.12438399999996</v>
      </c>
      <c r="E109" s="23">
        <f>I59</f>
        <v>68.5435179</v>
      </c>
      <c r="F109" s="23">
        <f>I63</f>
        <v>167.48577331200005</v>
      </c>
      <c r="G109" s="23">
        <f>I71</f>
        <v>249.93</v>
      </c>
      <c r="H109" s="23">
        <f>A109+C109+D109+E109+F109+G109</f>
        <v>3464.633275212</v>
      </c>
      <c r="I109" s="23">
        <f>H109-I107</f>
        <v>3342.2032752120003</v>
      </c>
      <c r="J109" s="24"/>
      <c r="L109" s="1"/>
    </row>
    <row r="110" ht="4.5" customHeight="1"/>
    <row r="111" spans="1:9" ht="12">
      <c r="A111" s="137" t="s">
        <v>139</v>
      </c>
      <c r="B111" s="137"/>
      <c r="C111" s="137"/>
      <c r="D111" s="137"/>
      <c r="E111" s="137"/>
      <c r="F111" s="137"/>
      <c r="G111" s="13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32" t="s">
        <v>140</v>
      </c>
      <c r="B113" s="132"/>
      <c r="C113" s="132"/>
      <c r="D113" s="132"/>
      <c r="E113" s="132"/>
      <c r="F113" s="132"/>
      <c r="G113" s="132"/>
      <c r="H113" s="132"/>
      <c r="I113" s="132"/>
    </row>
    <row r="114" spans="1:9" ht="33.75">
      <c r="A114" s="19" t="s">
        <v>42</v>
      </c>
      <c r="B114" s="159" t="s">
        <v>141</v>
      </c>
      <c r="C114" s="160"/>
      <c r="D114" s="160"/>
      <c r="E114" s="160"/>
      <c r="F114" s="160"/>
      <c r="G114" s="161"/>
      <c r="H114" s="19" t="s">
        <v>44</v>
      </c>
      <c r="I114" s="19" t="s">
        <v>45</v>
      </c>
    </row>
    <row r="115" spans="1:9" ht="15" customHeight="1">
      <c r="A115" s="20">
        <v>1</v>
      </c>
      <c r="B115" s="126" t="s">
        <v>142</v>
      </c>
      <c r="C115" s="127"/>
      <c r="D115" s="127"/>
      <c r="E115" s="127"/>
      <c r="F115" s="127"/>
      <c r="G115" s="128"/>
      <c r="H115" s="21">
        <f>I115/$I$81</f>
        <v>0.007115489874110563</v>
      </c>
      <c r="I115" s="22">
        <f>($D$125/$E$127)*H125</f>
        <v>24.652562987277502</v>
      </c>
    </row>
    <row r="116" spans="1:9" ht="15" customHeight="1">
      <c r="A116" s="20">
        <v>2</v>
      </c>
      <c r="B116" s="126" t="s">
        <v>143</v>
      </c>
      <c r="C116" s="127"/>
      <c r="D116" s="127"/>
      <c r="E116" s="127"/>
      <c r="F116" s="127"/>
      <c r="G116" s="128"/>
      <c r="H116" s="21">
        <f>I116/$I$81</f>
        <v>0.03284072249589491</v>
      </c>
      <c r="I116" s="22">
        <f>($D$125/$E$127)*H126</f>
        <v>113.78105994128079</v>
      </c>
    </row>
    <row r="117" spans="1:9" ht="15" customHeight="1">
      <c r="A117" s="20">
        <v>3</v>
      </c>
      <c r="B117" s="126" t="s">
        <v>27</v>
      </c>
      <c r="C117" s="127"/>
      <c r="D117" s="127"/>
      <c r="E117" s="127"/>
      <c r="F117" s="127"/>
      <c r="G117" s="128"/>
      <c r="H117" s="21">
        <f>I117/$I$81</f>
        <v>0.05473453749315819</v>
      </c>
      <c r="I117" s="22">
        <f>($D$125/$E$127)*H127</f>
        <v>189.63509990213467</v>
      </c>
    </row>
    <row r="118" spans="1:9" ht="15" customHeight="1">
      <c r="A118" s="20">
        <v>4</v>
      </c>
      <c r="B118" s="126" t="s">
        <v>144</v>
      </c>
      <c r="C118" s="127"/>
      <c r="D118" s="127"/>
      <c r="E118" s="127"/>
      <c r="F118" s="127"/>
      <c r="G118" s="128"/>
      <c r="H118" s="21">
        <f>I118/$I$81</f>
        <v>0</v>
      </c>
      <c r="I118" s="22">
        <v>0</v>
      </c>
    </row>
    <row r="119" spans="1:9" ht="15" customHeight="1">
      <c r="A119" s="20">
        <v>5</v>
      </c>
      <c r="B119" s="126" t="s">
        <v>117</v>
      </c>
      <c r="C119" s="127"/>
      <c r="D119" s="127"/>
      <c r="E119" s="127"/>
      <c r="F119" s="127"/>
      <c r="G119" s="128"/>
      <c r="H119" s="21">
        <f>I119/$I$81</f>
        <v>0</v>
      </c>
      <c r="I119" s="22">
        <v>0</v>
      </c>
    </row>
    <row r="120" spans="1:9" ht="15" customHeight="1">
      <c r="A120" s="153" t="s">
        <v>145</v>
      </c>
      <c r="B120" s="154"/>
      <c r="C120" s="154"/>
      <c r="D120" s="154"/>
      <c r="E120" s="154"/>
      <c r="F120" s="154"/>
      <c r="G120" s="155"/>
      <c r="H120" s="25">
        <f>H115+H116+H117+H118+H119</f>
        <v>0.09469074986316367</v>
      </c>
      <c r="I120" s="26">
        <f>I115+I116+I117+I118+I119</f>
        <v>328.068722830693</v>
      </c>
    </row>
    <row r="121" spans="1:9" ht="11.25" customHeight="1">
      <c r="A121" s="29" t="s">
        <v>146</v>
      </c>
      <c r="B121" s="156" t="s">
        <v>147</v>
      </c>
      <c r="C121" s="156"/>
      <c r="D121" s="156"/>
      <c r="E121" s="156"/>
      <c r="F121" s="156"/>
      <c r="G121" s="156"/>
      <c r="H121" s="156"/>
      <c r="I121" s="156"/>
    </row>
    <row r="122" spans="1:9" ht="20.25" customHeight="1">
      <c r="A122" s="29" t="s">
        <v>148</v>
      </c>
      <c r="B122" s="143" t="s">
        <v>149</v>
      </c>
      <c r="C122" s="143"/>
      <c r="D122" s="143"/>
      <c r="E122" s="143"/>
      <c r="F122" s="143"/>
      <c r="G122" s="143"/>
      <c r="H122" s="143"/>
      <c r="I122" s="143"/>
    </row>
    <row r="123" spans="1:9" ht="13.5" customHeight="1">
      <c r="A123" s="144" t="s">
        <v>150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3.5" customHeight="1">
      <c r="A124" s="145" t="s">
        <v>151</v>
      </c>
      <c r="B124" s="145"/>
      <c r="C124" s="20" t="s">
        <v>152</v>
      </c>
      <c r="D124" s="146" t="s">
        <v>153</v>
      </c>
      <c r="E124" s="147"/>
      <c r="F124" s="20" t="s">
        <v>154</v>
      </c>
      <c r="G124" s="20" t="s">
        <v>155</v>
      </c>
      <c r="H124" s="148" t="s">
        <v>156</v>
      </c>
      <c r="I124" s="148"/>
    </row>
    <row r="125" spans="1:10" ht="13.5" customHeight="1">
      <c r="A125" s="149">
        <f>I81</f>
        <v>3464.633275212</v>
      </c>
      <c r="B125" s="150"/>
      <c r="C125" s="22">
        <f>I111</f>
        <v>0</v>
      </c>
      <c r="D125" s="151">
        <f>A125+C125</f>
        <v>3464.633275212</v>
      </c>
      <c r="E125" s="152"/>
      <c r="F125" s="20" t="s">
        <v>142</v>
      </c>
      <c r="G125" s="44">
        <v>0.0165</v>
      </c>
      <c r="H125" s="140">
        <v>0.0065</v>
      </c>
      <c r="I125" s="140"/>
      <c r="J125" s="24"/>
    </row>
    <row r="126" spans="1:9" ht="13.5" customHeight="1">
      <c r="A126" s="139" t="s">
        <v>157</v>
      </c>
      <c r="B126" s="139"/>
      <c r="C126" s="20">
        <v>1</v>
      </c>
      <c r="D126" s="61">
        <f>G129/1</f>
        <v>0.14250000000000002</v>
      </c>
      <c r="E126" s="62">
        <f>C126-D126</f>
        <v>0.8574999999999999</v>
      </c>
      <c r="F126" s="20" t="s">
        <v>143</v>
      </c>
      <c r="G126" s="44">
        <v>0.076</v>
      </c>
      <c r="H126" s="140">
        <v>0.03</v>
      </c>
      <c r="I126" s="140"/>
    </row>
    <row r="127" spans="1:9" ht="13.5" customHeight="1">
      <c r="A127" s="141" t="s">
        <v>158</v>
      </c>
      <c r="B127" s="141"/>
      <c r="C127" s="113">
        <v>1</v>
      </c>
      <c r="D127" s="116">
        <f>H129</f>
        <v>0.0865</v>
      </c>
      <c r="E127" s="117">
        <f>C127-D127</f>
        <v>0.9135</v>
      </c>
      <c r="F127" s="20" t="s">
        <v>27</v>
      </c>
      <c r="G127" s="44">
        <f>I11</f>
        <v>0.05</v>
      </c>
      <c r="H127" s="140">
        <f>I11</f>
        <v>0.05</v>
      </c>
      <c r="I127" s="140"/>
    </row>
    <row r="128" spans="1:9" ht="13.5" customHeight="1">
      <c r="A128" s="142" t="s">
        <v>159</v>
      </c>
      <c r="B128" s="142"/>
      <c r="C128" s="114">
        <v>1</v>
      </c>
      <c r="D128" s="114">
        <v>0.0654</v>
      </c>
      <c r="E128" s="115">
        <f>C128-D128</f>
        <v>0.9346</v>
      </c>
      <c r="F128" s="20" t="s">
        <v>160</v>
      </c>
      <c r="G128" s="44">
        <v>0</v>
      </c>
      <c r="H128" s="140">
        <v>0</v>
      </c>
      <c r="I128" s="140"/>
    </row>
    <row r="129" spans="1:9" ht="18" customHeight="1">
      <c r="A129" s="63" t="s">
        <v>161</v>
      </c>
      <c r="B129" s="134" t="s">
        <v>162</v>
      </c>
      <c r="C129" s="134"/>
      <c r="D129" s="134"/>
      <c r="E129" s="134"/>
      <c r="F129" s="4" t="s">
        <v>163</v>
      </c>
      <c r="G129" s="64">
        <f>SUM(G125:G128)</f>
        <v>0.14250000000000002</v>
      </c>
      <c r="H129" s="135">
        <f>SUM(H125:I128)</f>
        <v>0.0865</v>
      </c>
      <c r="I129" s="135"/>
    </row>
    <row r="130" spans="1:9" ht="4.5" customHeight="1">
      <c r="A130" s="65"/>
      <c r="B130" s="136"/>
      <c r="C130" s="136"/>
      <c r="D130" s="136"/>
      <c r="E130" s="136"/>
      <c r="F130" s="136"/>
      <c r="G130" s="136"/>
      <c r="H130" s="136"/>
      <c r="I130" s="136"/>
    </row>
    <row r="131" spans="1:9" ht="12">
      <c r="A131" s="137" t="s">
        <v>164</v>
      </c>
      <c r="B131" s="137"/>
      <c r="C131" s="137"/>
      <c r="D131" s="137"/>
      <c r="E131" s="137"/>
      <c r="F131" s="137"/>
      <c r="G131" s="137"/>
      <c r="H131" s="45">
        <f>H120</f>
        <v>0.09469074986316367</v>
      </c>
      <c r="I131" s="46">
        <f>I120</f>
        <v>328.068722830693</v>
      </c>
    </row>
    <row r="132" ht="4.5" customHeight="1"/>
    <row r="133" spans="1:9" ht="11.25">
      <c r="A133" s="138" t="s">
        <v>165</v>
      </c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2" t="s">
        <v>41</v>
      </c>
      <c r="B134" s="132"/>
      <c r="C134" s="132"/>
      <c r="D134" s="132"/>
      <c r="E134" s="132"/>
      <c r="F134" s="132"/>
      <c r="G134" s="132"/>
      <c r="H134" s="132"/>
      <c r="I134" s="132"/>
    </row>
    <row r="135" spans="1:9" ht="15" customHeight="1">
      <c r="A135" s="20">
        <v>1</v>
      </c>
      <c r="B135" s="126" t="s">
        <v>166</v>
      </c>
      <c r="C135" s="127"/>
      <c r="D135" s="127"/>
      <c r="E135" s="127"/>
      <c r="F135" s="127"/>
      <c r="G135" s="128"/>
      <c r="H135" s="21">
        <f>I135/$G$152</f>
        <v>0.4863814770978574</v>
      </c>
      <c r="I135" s="66">
        <f>I30</f>
        <v>1844.7</v>
      </c>
    </row>
    <row r="136" spans="1:9" ht="15" customHeight="1">
      <c r="A136" s="20">
        <v>2</v>
      </c>
      <c r="B136" s="126" t="s">
        <v>167</v>
      </c>
      <c r="C136" s="127"/>
      <c r="D136" s="127"/>
      <c r="E136" s="127"/>
      <c r="F136" s="127"/>
      <c r="G136" s="128"/>
      <c r="H136" s="21">
        <f>I136/$G$152</f>
        <v>0.3612209121410067</v>
      </c>
      <c r="I136" s="66">
        <f>I41+I52+I59+I63</f>
        <v>1370.0032752120003</v>
      </c>
    </row>
    <row r="137" spans="1:9" ht="15" customHeight="1">
      <c r="A137" s="20">
        <v>3</v>
      </c>
      <c r="B137" s="133" t="s">
        <v>168</v>
      </c>
      <c r="C137" s="133"/>
      <c r="D137" s="133"/>
      <c r="E137" s="133"/>
      <c r="F137" s="133"/>
      <c r="G137" s="133"/>
      <c r="H137" s="21">
        <f>I137/$G$152</f>
        <v>0.06589761076113596</v>
      </c>
      <c r="I137" s="66">
        <f>I71</f>
        <v>249.93</v>
      </c>
    </row>
    <row r="138" spans="1:10" s="28" customFormat="1" ht="15" customHeight="1">
      <c r="A138" s="129" t="s">
        <v>169</v>
      </c>
      <c r="B138" s="130"/>
      <c r="C138" s="130"/>
      <c r="D138" s="130"/>
      <c r="E138" s="130"/>
      <c r="F138" s="130"/>
      <c r="G138" s="131"/>
      <c r="H138" s="45">
        <f>H135+H136+H137</f>
        <v>0.9135000000000001</v>
      </c>
      <c r="I138" s="46">
        <f>I135+I136+I137</f>
        <v>3464.633275212</v>
      </c>
      <c r="J138" s="67"/>
    </row>
    <row r="139" ht="4.5" customHeight="1"/>
    <row r="140" spans="1:9" ht="11.25">
      <c r="A140" s="132" t="s">
        <v>110</v>
      </c>
      <c r="B140" s="132"/>
      <c r="C140" s="132"/>
      <c r="D140" s="132"/>
      <c r="E140" s="132"/>
      <c r="F140" s="132"/>
      <c r="G140" s="132"/>
      <c r="H140" s="132"/>
      <c r="I140" s="132"/>
    </row>
    <row r="141" spans="1:9" ht="15" customHeight="1">
      <c r="A141" s="20">
        <v>1</v>
      </c>
      <c r="B141" s="126" t="s">
        <v>111</v>
      </c>
      <c r="C141" s="127"/>
      <c r="D141" s="127"/>
      <c r="E141" s="127"/>
      <c r="F141" s="127"/>
      <c r="G141" s="128"/>
      <c r="H141" s="21">
        <f>I141/$G$152</f>
        <v>0</v>
      </c>
      <c r="I141" s="22">
        <f>I91</f>
        <v>0</v>
      </c>
    </row>
    <row r="142" spans="1:9" ht="15" customHeight="1">
      <c r="A142" s="20">
        <v>2</v>
      </c>
      <c r="B142" s="126" t="s">
        <v>133</v>
      </c>
      <c r="C142" s="127"/>
      <c r="D142" s="127"/>
      <c r="E142" s="127"/>
      <c r="F142" s="127"/>
      <c r="G142" s="128"/>
      <c r="H142" s="21">
        <f>I142/$G$152</f>
        <v>0</v>
      </c>
      <c r="I142" s="22">
        <f>I101</f>
        <v>0</v>
      </c>
    </row>
    <row r="143" spans="1:9" ht="15" customHeight="1">
      <c r="A143" s="20">
        <v>3</v>
      </c>
      <c r="B143" s="126" t="s">
        <v>137</v>
      </c>
      <c r="C143" s="127"/>
      <c r="D143" s="127"/>
      <c r="E143" s="127"/>
      <c r="F143" s="127"/>
      <c r="G143" s="128"/>
      <c r="H143" s="21">
        <f>I143/$G$152</f>
        <v>0</v>
      </c>
      <c r="I143" s="22">
        <f>I105</f>
        <v>0</v>
      </c>
    </row>
    <row r="144" spans="1:9" ht="15" customHeight="1">
      <c r="A144" s="129" t="s">
        <v>170</v>
      </c>
      <c r="B144" s="130"/>
      <c r="C144" s="130"/>
      <c r="D144" s="130"/>
      <c r="E144" s="130"/>
      <c r="F144" s="130"/>
      <c r="G144" s="13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32" t="s">
        <v>140</v>
      </c>
      <c r="B146" s="132"/>
      <c r="C146" s="132"/>
      <c r="D146" s="132"/>
      <c r="E146" s="132"/>
      <c r="F146" s="132"/>
      <c r="G146" s="132"/>
      <c r="H146" s="132"/>
      <c r="I146" s="132"/>
    </row>
    <row r="147" spans="1:9" ht="15" customHeight="1">
      <c r="A147" s="20">
        <v>1</v>
      </c>
      <c r="B147" s="126" t="s">
        <v>171</v>
      </c>
      <c r="C147" s="127"/>
      <c r="D147" s="127"/>
      <c r="E147" s="127"/>
      <c r="F147" s="127"/>
      <c r="G147" s="128"/>
      <c r="H147" s="21">
        <f>I147/$G$152</f>
        <v>0.08650000000000001</v>
      </c>
      <c r="I147" s="22">
        <f>I120</f>
        <v>328.068722830693</v>
      </c>
    </row>
    <row r="148" spans="1:11" ht="15" customHeight="1">
      <c r="A148" s="129" t="s">
        <v>172</v>
      </c>
      <c r="B148" s="130"/>
      <c r="C148" s="130"/>
      <c r="D148" s="130"/>
      <c r="E148" s="130"/>
      <c r="F148" s="130"/>
      <c r="G148" s="131"/>
      <c r="H148" s="45">
        <f>H147</f>
        <v>0.08650000000000001</v>
      </c>
      <c r="I148" s="46">
        <f>I120</f>
        <v>328.068722830693</v>
      </c>
      <c r="K148" s="68"/>
    </row>
    <row r="149" ht="4.5" customHeight="1"/>
    <row r="150" spans="1:9" ht="11.25">
      <c r="A150" s="118" t="s">
        <v>173</v>
      </c>
      <c r="B150" s="118"/>
      <c r="C150" s="118"/>
      <c r="D150" s="118"/>
      <c r="E150" s="118"/>
      <c r="F150" s="118"/>
      <c r="G150" s="118"/>
      <c r="H150" s="118"/>
      <c r="I150" s="118"/>
    </row>
    <row r="151" spans="1:9" ht="45">
      <c r="A151" s="119" t="s">
        <v>174</v>
      </c>
      <c r="B151" s="119"/>
      <c r="C151" s="119"/>
      <c r="D151" s="119"/>
      <c r="E151" s="119"/>
      <c r="F151" s="119"/>
      <c r="G151" s="69" t="s">
        <v>175</v>
      </c>
      <c r="H151" s="69" t="s">
        <v>176</v>
      </c>
      <c r="I151" s="69" t="s">
        <v>177</v>
      </c>
    </row>
    <row r="152" spans="1:9" ht="11.25">
      <c r="A152" s="120" t="s">
        <v>198</v>
      </c>
      <c r="B152" s="121"/>
      <c r="C152" s="121"/>
      <c r="D152" s="121"/>
      <c r="E152" s="121"/>
      <c r="F152" s="122"/>
      <c r="G152" s="70">
        <f>I138+I144+I148</f>
        <v>3792.701998042693</v>
      </c>
      <c r="H152" s="69">
        <v>3</v>
      </c>
      <c r="I152" s="70">
        <f>G152*H152</f>
        <v>11378.10599412808</v>
      </c>
    </row>
    <row r="153" spans="1:9" ht="11.25">
      <c r="A153" s="120"/>
      <c r="B153" s="121"/>
      <c r="C153" s="121"/>
      <c r="D153" s="121"/>
      <c r="E153" s="121"/>
      <c r="F153" s="122"/>
      <c r="G153" s="69"/>
      <c r="H153" s="69"/>
      <c r="I153" s="70"/>
    </row>
    <row r="154" spans="1:10" s="28" customFormat="1" ht="12">
      <c r="A154" s="123" t="s">
        <v>178</v>
      </c>
      <c r="B154" s="124"/>
      <c r="C154" s="124"/>
      <c r="D154" s="124"/>
      <c r="E154" s="124"/>
      <c r="F154" s="124"/>
      <c r="G154" s="124"/>
      <c r="H154" s="125"/>
      <c r="I154" s="71">
        <f>I152+I153</f>
        <v>11378.10599412808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82" t="s">
        <v>221</v>
      </c>
      <c r="B1" s="182"/>
      <c r="C1" s="182"/>
      <c r="D1" s="182"/>
      <c r="E1" s="182"/>
      <c r="F1" s="182"/>
      <c r="G1" s="182"/>
      <c r="H1" s="182"/>
      <c r="I1" s="182"/>
    </row>
    <row r="2" spans="1:9" ht="22.5" customHeight="1">
      <c r="A2" s="182" t="s">
        <v>15</v>
      </c>
      <c r="B2" s="182"/>
      <c r="C2" s="183">
        <v>209921400167</v>
      </c>
      <c r="D2" s="183"/>
      <c r="E2" s="2"/>
      <c r="F2" s="2"/>
      <c r="G2" s="187" t="s">
        <v>222</v>
      </c>
      <c r="H2" s="187"/>
      <c r="I2" s="187"/>
    </row>
    <row r="3" spans="1:9" ht="11.25">
      <c r="A3" s="182" t="s">
        <v>16</v>
      </c>
      <c r="B3" s="182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75" t="s">
        <v>215</v>
      </c>
      <c r="B5" s="176"/>
      <c r="C5" s="176"/>
      <c r="D5" s="176"/>
      <c r="E5" s="176"/>
      <c r="F5" s="176"/>
      <c r="G5" s="184" t="s">
        <v>20</v>
      </c>
      <c r="H5" s="185"/>
      <c r="I5" s="6">
        <v>220</v>
      </c>
    </row>
    <row r="6" spans="1:9" ht="11.25" customHeight="1">
      <c r="A6" s="177"/>
      <c r="B6" s="178"/>
      <c r="C6" s="178"/>
      <c r="D6" s="178"/>
      <c r="E6" s="178"/>
      <c r="F6" s="178"/>
      <c r="G6" s="188" t="s">
        <v>21</v>
      </c>
      <c r="H6" s="80" t="s">
        <v>22</v>
      </c>
      <c r="I6" s="8">
        <v>0.2</v>
      </c>
    </row>
    <row r="7" spans="1:9" ht="11.25" customHeight="1">
      <c r="A7" s="177"/>
      <c r="B7" s="178"/>
      <c r="C7" s="178"/>
      <c r="D7" s="178"/>
      <c r="E7" s="178"/>
      <c r="F7" s="178"/>
      <c r="G7" s="188"/>
      <c r="H7" s="80" t="s">
        <v>23</v>
      </c>
      <c r="I7" s="9">
        <v>0</v>
      </c>
    </row>
    <row r="8" spans="1:9" ht="11.25" customHeight="1">
      <c r="A8" s="177"/>
      <c r="B8" s="178"/>
      <c r="C8" s="178"/>
      <c r="D8" s="178"/>
      <c r="E8" s="178"/>
      <c r="F8" s="178"/>
      <c r="G8" s="188"/>
      <c r="H8" s="80" t="s">
        <v>24</v>
      </c>
      <c r="I8" s="8">
        <v>0.4</v>
      </c>
    </row>
    <row r="9" spans="1:9" ht="24.75" customHeight="1">
      <c r="A9" s="179"/>
      <c r="B9" s="180"/>
      <c r="C9" s="180"/>
      <c r="D9" s="180"/>
      <c r="E9" s="180"/>
      <c r="F9" s="180"/>
      <c r="G9" s="188"/>
      <c r="H9" s="80" t="s">
        <v>23</v>
      </c>
      <c r="I9" s="10">
        <v>0</v>
      </c>
    </row>
    <row r="10" spans="1:9" ht="15" customHeight="1">
      <c r="A10" s="147" t="s">
        <v>25</v>
      </c>
      <c r="B10" s="174"/>
      <c r="C10" s="174"/>
      <c r="D10" s="174"/>
      <c r="E10" s="174"/>
      <c r="F10" s="174"/>
      <c r="G10" s="82" t="s">
        <v>26</v>
      </c>
      <c r="H10" s="80">
        <v>220</v>
      </c>
      <c r="I10" s="12">
        <f>postos!E8</f>
        <v>1066.30524</v>
      </c>
    </row>
    <row r="11" spans="1:9" ht="15" customHeight="1">
      <c r="A11" s="147" t="s">
        <v>27</v>
      </c>
      <c r="B11" s="174"/>
      <c r="C11" s="174"/>
      <c r="D11" s="174"/>
      <c r="E11" s="174"/>
      <c r="F11" s="174"/>
      <c r="G11" s="13" t="s">
        <v>28</v>
      </c>
      <c r="H11" s="80" t="s">
        <v>29</v>
      </c>
      <c r="I11" s="14">
        <v>0.05</v>
      </c>
    </row>
    <row r="12" spans="1:9" ht="15" customHeight="1">
      <c r="A12" s="175" t="s">
        <v>30</v>
      </c>
      <c r="B12" s="176"/>
      <c r="C12" s="176"/>
      <c r="D12" s="176"/>
      <c r="E12" s="176"/>
      <c r="F12" s="176"/>
      <c r="G12" s="181" t="s">
        <v>28</v>
      </c>
      <c r="H12" s="80" t="s">
        <v>31</v>
      </c>
      <c r="I12" s="10">
        <v>3.75</v>
      </c>
    </row>
    <row r="13" spans="1:9" ht="11.25">
      <c r="A13" s="177"/>
      <c r="B13" s="178"/>
      <c r="C13" s="178"/>
      <c r="D13" s="178"/>
      <c r="E13" s="178"/>
      <c r="F13" s="178"/>
      <c r="G13" s="181"/>
      <c r="H13" s="80" t="s">
        <v>32</v>
      </c>
      <c r="I13" s="10">
        <v>22</v>
      </c>
    </row>
    <row r="14" spans="1:9" ht="11.25">
      <c r="A14" s="177"/>
      <c r="B14" s="178"/>
      <c r="C14" s="178"/>
      <c r="D14" s="178"/>
      <c r="E14" s="178"/>
      <c r="F14" s="178"/>
      <c r="G14" s="181"/>
      <c r="H14" s="80" t="s">
        <v>33</v>
      </c>
      <c r="I14" s="10">
        <v>2</v>
      </c>
    </row>
    <row r="15" spans="1:9" ht="11.25">
      <c r="A15" s="179"/>
      <c r="B15" s="180"/>
      <c r="C15" s="180"/>
      <c r="D15" s="180"/>
      <c r="E15" s="180"/>
      <c r="F15" s="180"/>
      <c r="G15" s="181"/>
      <c r="H15" s="80" t="s">
        <v>34</v>
      </c>
      <c r="I15" s="8">
        <v>0.03</v>
      </c>
    </row>
    <row r="16" spans="1:9" ht="11.25" customHeight="1">
      <c r="A16" s="146" t="s">
        <v>35</v>
      </c>
      <c r="B16" s="146"/>
      <c r="C16" s="146"/>
      <c r="D16" s="146"/>
      <c r="E16" s="146"/>
      <c r="F16" s="147"/>
      <c r="G16" s="181" t="s">
        <v>36</v>
      </c>
      <c r="H16" s="80" t="s">
        <v>37</v>
      </c>
      <c r="I16" s="15">
        <v>200</v>
      </c>
    </row>
    <row r="17" spans="1:9" ht="11.25" customHeight="1">
      <c r="A17" s="146"/>
      <c r="B17" s="146"/>
      <c r="C17" s="146"/>
      <c r="D17" s="146"/>
      <c r="E17" s="146"/>
      <c r="F17" s="147"/>
      <c r="G17" s="181"/>
      <c r="H17" s="80" t="s">
        <v>38</v>
      </c>
      <c r="I17" s="9">
        <v>1</v>
      </c>
    </row>
    <row r="18" spans="1:9" ht="11.25" customHeight="1">
      <c r="A18" s="146"/>
      <c r="B18" s="146"/>
      <c r="C18" s="146"/>
      <c r="D18" s="146"/>
      <c r="E18" s="146"/>
      <c r="F18" s="147"/>
      <c r="G18" s="181"/>
      <c r="H18" s="80" t="s">
        <v>39</v>
      </c>
      <c r="I18" s="9">
        <v>1</v>
      </c>
    </row>
    <row r="19" spans="1:9" ht="11.25">
      <c r="A19" s="146"/>
      <c r="B19" s="146"/>
      <c r="C19" s="146"/>
      <c r="D19" s="146"/>
      <c r="E19" s="146"/>
      <c r="F19" s="147"/>
      <c r="G19" s="181"/>
      <c r="H19" s="80" t="s">
        <v>34</v>
      </c>
      <c r="I19" s="14">
        <v>0.2</v>
      </c>
    </row>
    <row r="20" spans="1:9" ht="12" thickBot="1">
      <c r="A20" s="146" t="s">
        <v>40</v>
      </c>
      <c r="B20" s="146"/>
      <c r="C20" s="146"/>
      <c r="D20" s="146"/>
      <c r="E20" s="146"/>
      <c r="F20" s="14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</row>
    <row r="23" spans="1:9" ht="33.75">
      <c r="A23" s="19" t="s">
        <v>42</v>
      </c>
      <c r="B23" s="159" t="s">
        <v>43</v>
      </c>
      <c r="C23" s="160"/>
      <c r="D23" s="160"/>
      <c r="E23" s="160"/>
      <c r="F23" s="160"/>
      <c r="G23" s="161"/>
      <c r="H23" s="19" t="s">
        <v>44</v>
      </c>
      <c r="I23" s="19" t="s">
        <v>45</v>
      </c>
    </row>
    <row r="24" spans="1:9" ht="15" customHeight="1">
      <c r="A24" s="75">
        <v>1</v>
      </c>
      <c r="B24" s="126" t="s">
        <v>46</v>
      </c>
      <c r="C24" s="127"/>
      <c r="D24" s="127"/>
      <c r="E24" s="127"/>
      <c r="F24" s="127"/>
      <c r="G24" s="128"/>
      <c r="H24" s="21">
        <f>I24/$I$30</f>
        <v>1</v>
      </c>
      <c r="I24" s="22">
        <f>I10/H10*I5</f>
        <v>1066.30524</v>
      </c>
    </row>
    <row r="25" spans="1:10" ht="15" customHeight="1">
      <c r="A25" s="75">
        <v>2</v>
      </c>
      <c r="B25" s="126" t="s">
        <v>47</v>
      </c>
      <c r="C25" s="127"/>
      <c r="D25" s="127"/>
      <c r="E25" s="127"/>
      <c r="F25" s="127"/>
      <c r="G25" s="128"/>
      <c r="H25" s="21">
        <f>I25/$I$30</f>
        <v>0</v>
      </c>
      <c r="I25" s="78">
        <v>0</v>
      </c>
      <c r="J25" s="24"/>
    </row>
    <row r="26" spans="1:9" ht="15" customHeight="1">
      <c r="A26" s="75">
        <v>3</v>
      </c>
      <c r="B26" s="126" t="s">
        <v>48</v>
      </c>
      <c r="C26" s="127"/>
      <c r="D26" s="127"/>
      <c r="E26" s="127"/>
      <c r="F26" s="127"/>
      <c r="G26" s="128"/>
      <c r="H26" s="21">
        <f>I26/$I$30</f>
        <v>0</v>
      </c>
      <c r="I26" s="22">
        <v>0</v>
      </c>
    </row>
    <row r="27" spans="1:9" ht="15" customHeight="1">
      <c r="A27" s="169">
        <v>4</v>
      </c>
      <c r="B27" s="133" t="s">
        <v>195</v>
      </c>
      <c r="C27" s="133"/>
      <c r="D27" s="133"/>
      <c r="E27" s="133"/>
      <c r="F27" s="133"/>
      <c r="G27" s="133"/>
      <c r="H27" s="21">
        <f>I27/$I$30</f>
        <v>0</v>
      </c>
      <c r="I27" s="22">
        <f>I6*I7*I10</f>
        <v>0</v>
      </c>
    </row>
    <row r="28" spans="1:9" ht="15" customHeight="1">
      <c r="A28" s="170"/>
      <c r="B28" s="171" t="s">
        <v>50</v>
      </c>
      <c r="C28" s="172"/>
      <c r="D28" s="172"/>
      <c r="E28" s="172"/>
      <c r="F28" s="172"/>
      <c r="G28" s="173"/>
      <c r="H28" s="21">
        <f>I28/$I$30</f>
        <v>0</v>
      </c>
      <c r="I28" s="22">
        <f>(I8*I9*I10)</f>
        <v>0</v>
      </c>
    </row>
    <row r="29" spans="1:9" ht="15" customHeight="1">
      <c r="A29" s="75">
        <v>5</v>
      </c>
      <c r="B29" s="126" t="s">
        <v>40</v>
      </c>
      <c r="C29" s="127"/>
      <c r="D29" s="127"/>
      <c r="E29" s="127"/>
      <c r="F29" s="127"/>
      <c r="G29" s="128"/>
      <c r="H29" s="21">
        <f>I29/$I$30</f>
        <v>0</v>
      </c>
      <c r="I29" s="22">
        <v>0</v>
      </c>
    </row>
    <row r="30" spans="1:10" s="28" customFormat="1" ht="15" customHeight="1">
      <c r="A30" s="153" t="s">
        <v>51</v>
      </c>
      <c r="B30" s="154"/>
      <c r="C30" s="154"/>
      <c r="D30" s="154"/>
      <c r="E30" s="154"/>
      <c r="F30" s="154"/>
      <c r="G30" s="155"/>
      <c r="H30" s="25">
        <f>SUM(H24:H29)</f>
        <v>1</v>
      </c>
      <c r="I30" s="76">
        <f>SUM(I24:I29)</f>
        <v>1066.30524</v>
      </c>
      <c r="J30" s="27"/>
    </row>
    <row r="31" ht="4.5" customHeight="1"/>
    <row r="32" spans="1:9" ht="33.75" customHeight="1">
      <c r="A32" s="19" t="s">
        <v>52</v>
      </c>
      <c r="B32" s="159" t="s">
        <v>53</v>
      </c>
      <c r="C32" s="160"/>
      <c r="D32" s="160"/>
      <c r="E32" s="160"/>
      <c r="F32" s="160"/>
      <c r="G32" s="161"/>
      <c r="H32" s="19" t="s">
        <v>44</v>
      </c>
      <c r="I32" s="19" t="s">
        <v>45</v>
      </c>
    </row>
    <row r="33" spans="1:9" ht="15" customHeight="1">
      <c r="A33" s="75">
        <v>1</v>
      </c>
      <c r="B33" s="126" t="s">
        <v>54</v>
      </c>
      <c r="C33" s="127"/>
      <c r="D33" s="127"/>
      <c r="E33" s="127"/>
      <c r="F33" s="127"/>
      <c r="G33" s="128"/>
      <c r="H33" s="21">
        <v>0.2</v>
      </c>
      <c r="I33" s="22">
        <f>$I$30*H33</f>
        <v>213.261048</v>
      </c>
    </row>
    <row r="34" spans="1:9" ht="15" customHeight="1">
      <c r="A34" s="75">
        <v>2</v>
      </c>
      <c r="B34" s="126" t="s">
        <v>55</v>
      </c>
      <c r="C34" s="127"/>
      <c r="D34" s="127"/>
      <c r="E34" s="127"/>
      <c r="F34" s="127"/>
      <c r="G34" s="128"/>
      <c r="H34" s="21">
        <v>0.015</v>
      </c>
      <c r="I34" s="22">
        <f aca="true" t="shared" si="0" ref="I34:I40">$I$30*H34</f>
        <v>15.994578599999999</v>
      </c>
    </row>
    <row r="35" spans="1:9" ht="15" customHeight="1">
      <c r="A35" s="75">
        <v>3</v>
      </c>
      <c r="B35" s="126" t="s">
        <v>56</v>
      </c>
      <c r="C35" s="127"/>
      <c r="D35" s="127"/>
      <c r="E35" s="127"/>
      <c r="F35" s="127"/>
      <c r="G35" s="128"/>
      <c r="H35" s="21">
        <v>0.01</v>
      </c>
      <c r="I35" s="22">
        <f t="shared" si="0"/>
        <v>10.6630524</v>
      </c>
    </row>
    <row r="36" spans="1:9" ht="15" customHeight="1">
      <c r="A36" s="75">
        <v>4</v>
      </c>
      <c r="B36" s="126" t="s">
        <v>57</v>
      </c>
      <c r="C36" s="127"/>
      <c r="D36" s="127"/>
      <c r="E36" s="127"/>
      <c r="F36" s="127"/>
      <c r="G36" s="128"/>
      <c r="H36" s="21">
        <v>0.002</v>
      </c>
      <c r="I36" s="22">
        <f t="shared" si="0"/>
        <v>2.13261048</v>
      </c>
    </row>
    <row r="37" spans="1:9" ht="15" customHeight="1">
      <c r="A37" s="75">
        <v>5</v>
      </c>
      <c r="B37" s="126" t="s">
        <v>58</v>
      </c>
      <c r="C37" s="127"/>
      <c r="D37" s="127"/>
      <c r="E37" s="127"/>
      <c r="F37" s="127"/>
      <c r="G37" s="128"/>
      <c r="H37" s="21">
        <v>0.025</v>
      </c>
      <c r="I37" s="22">
        <f t="shared" si="0"/>
        <v>26.657631</v>
      </c>
    </row>
    <row r="38" spans="1:9" ht="15" customHeight="1">
      <c r="A38" s="75">
        <v>6</v>
      </c>
      <c r="B38" s="126" t="s">
        <v>59</v>
      </c>
      <c r="C38" s="127"/>
      <c r="D38" s="127"/>
      <c r="E38" s="127"/>
      <c r="F38" s="127"/>
      <c r="G38" s="128"/>
      <c r="H38" s="21">
        <v>0.08</v>
      </c>
      <c r="I38" s="22">
        <f t="shared" si="0"/>
        <v>85.3044192</v>
      </c>
    </row>
    <row r="39" spans="1:9" ht="15" customHeight="1">
      <c r="A39" s="75">
        <v>7</v>
      </c>
      <c r="B39" s="126" t="s">
        <v>60</v>
      </c>
      <c r="C39" s="127"/>
      <c r="D39" s="127"/>
      <c r="E39" s="127"/>
      <c r="F39" s="127"/>
      <c r="G39" s="128"/>
      <c r="H39" s="21">
        <v>0.03</v>
      </c>
      <c r="I39" s="22">
        <f t="shared" si="0"/>
        <v>31.989157199999998</v>
      </c>
    </row>
    <row r="40" spans="1:9" ht="15" customHeight="1">
      <c r="A40" s="75">
        <v>8</v>
      </c>
      <c r="B40" s="126" t="s">
        <v>61</v>
      </c>
      <c r="C40" s="127"/>
      <c r="D40" s="127"/>
      <c r="E40" s="127"/>
      <c r="F40" s="127"/>
      <c r="G40" s="128"/>
      <c r="H40" s="21">
        <v>0.006</v>
      </c>
      <c r="I40" s="22">
        <f t="shared" si="0"/>
        <v>6.39783144</v>
      </c>
    </row>
    <row r="41" spans="1:10" s="28" customFormat="1" ht="15" customHeight="1">
      <c r="A41" s="153" t="s">
        <v>62</v>
      </c>
      <c r="B41" s="154"/>
      <c r="C41" s="154"/>
      <c r="D41" s="154"/>
      <c r="E41" s="154"/>
      <c r="F41" s="154"/>
      <c r="G41" s="155"/>
      <c r="H41" s="25">
        <f>SUM(H33:H40)</f>
        <v>0.3680000000000001</v>
      </c>
      <c r="I41" s="76">
        <f>I33+I34+I35+I36+I37+I38+I39+I40</f>
        <v>392.40032832</v>
      </c>
      <c r="J41" s="27"/>
    </row>
    <row r="42" spans="1:9" ht="15" customHeight="1">
      <c r="A42" s="168" t="s">
        <v>63</v>
      </c>
      <c r="B42" s="168"/>
      <c r="C42" s="168"/>
      <c r="D42" s="168"/>
      <c r="E42" s="168"/>
      <c r="F42" s="168"/>
      <c r="G42" s="168"/>
      <c r="H42" s="168"/>
      <c r="I42" s="168"/>
    </row>
    <row r="43" spans="1:9" ht="33.75" customHeight="1">
      <c r="A43" s="19" t="s">
        <v>64</v>
      </c>
      <c r="B43" s="159" t="s">
        <v>65</v>
      </c>
      <c r="C43" s="160"/>
      <c r="D43" s="160"/>
      <c r="E43" s="160"/>
      <c r="F43" s="160"/>
      <c r="G43" s="161"/>
      <c r="H43" s="19" t="s">
        <v>44</v>
      </c>
      <c r="I43" s="19" t="s">
        <v>45</v>
      </c>
    </row>
    <row r="44" spans="1:9" ht="15" customHeight="1">
      <c r="A44" s="75">
        <v>1</v>
      </c>
      <c r="B44" s="126" t="s">
        <v>66</v>
      </c>
      <c r="C44" s="127"/>
      <c r="D44" s="127"/>
      <c r="E44" s="127"/>
      <c r="F44" s="127"/>
      <c r="G44" s="128"/>
      <c r="H44" s="21">
        <v>0.1111</v>
      </c>
      <c r="I44" s="22">
        <f>$I$30*H44</f>
        <v>118.466512164</v>
      </c>
    </row>
    <row r="45" spans="1:9" ht="15" customHeight="1">
      <c r="A45" s="75">
        <v>2</v>
      </c>
      <c r="B45" s="126" t="s">
        <v>67</v>
      </c>
      <c r="C45" s="127"/>
      <c r="D45" s="127"/>
      <c r="E45" s="127"/>
      <c r="F45" s="127"/>
      <c r="G45" s="128"/>
      <c r="H45" s="21">
        <v>0.02047</v>
      </c>
      <c r="I45" s="22">
        <f aca="true" t="shared" si="1" ref="I45:I51">$I$30*H45</f>
        <v>21.827268262799997</v>
      </c>
    </row>
    <row r="46" spans="1:9" ht="15" customHeight="1">
      <c r="A46" s="75">
        <v>3</v>
      </c>
      <c r="B46" s="126" t="s">
        <v>68</v>
      </c>
      <c r="C46" s="127"/>
      <c r="D46" s="127"/>
      <c r="E46" s="127"/>
      <c r="F46" s="127"/>
      <c r="G46" s="128"/>
      <c r="H46" s="21">
        <v>0.012123</v>
      </c>
      <c r="I46" s="22">
        <f t="shared" si="1"/>
        <v>12.926818424519999</v>
      </c>
    </row>
    <row r="47" spans="1:9" ht="15" customHeight="1">
      <c r="A47" s="75">
        <v>4</v>
      </c>
      <c r="B47" s="126" t="s">
        <v>69</v>
      </c>
      <c r="C47" s="127"/>
      <c r="D47" s="127"/>
      <c r="E47" s="127"/>
      <c r="F47" s="127"/>
      <c r="G47" s="128"/>
      <c r="H47" s="21">
        <v>0.011436</v>
      </c>
      <c r="I47" s="22">
        <f t="shared" si="1"/>
        <v>12.194266724639999</v>
      </c>
    </row>
    <row r="48" spans="1:9" ht="15" customHeight="1">
      <c r="A48" s="75">
        <v>5</v>
      </c>
      <c r="B48" s="126" t="s">
        <v>70</v>
      </c>
      <c r="C48" s="127"/>
      <c r="D48" s="127"/>
      <c r="E48" s="127"/>
      <c r="F48" s="127"/>
      <c r="G48" s="128"/>
      <c r="H48" s="21">
        <v>0.000174</v>
      </c>
      <c r="I48" s="22">
        <f t="shared" si="1"/>
        <v>0.18553711175999998</v>
      </c>
    </row>
    <row r="49" spans="1:9" ht="15" customHeight="1">
      <c r="A49" s="75">
        <v>6</v>
      </c>
      <c r="B49" s="126" t="s">
        <v>71</v>
      </c>
      <c r="C49" s="127"/>
      <c r="D49" s="127"/>
      <c r="E49" s="127"/>
      <c r="F49" s="127"/>
      <c r="G49" s="128"/>
      <c r="H49" s="21">
        <v>0.000442</v>
      </c>
      <c r="I49" s="22">
        <f t="shared" si="1"/>
        <v>0.47130691607999997</v>
      </c>
    </row>
    <row r="50" spans="1:9" ht="15" customHeight="1">
      <c r="A50" s="75">
        <v>7</v>
      </c>
      <c r="B50" s="126" t="s">
        <v>72</v>
      </c>
      <c r="C50" s="127"/>
      <c r="D50" s="127"/>
      <c r="E50" s="127"/>
      <c r="F50" s="127"/>
      <c r="G50" s="128"/>
      <c r="H50" s="21">
        <v>0.000185</v>
      </c>
      <c r="I50" s="22">
        <f t="shared" si="1"/>
        <v>0.19726646939999998</v>
      </c>
    </row>
    <row r="51" spans="1:9" ht="15" customHeight="1">
      <c r="A51" s="75">
        <v>8</v>
      </c>
      <c r="B51" s="126" t="s">
        <v>73</v>
      </c>
      <c r="C51" s="127"/>
      <c r="D51" s="127"/>
      <c r="E51" s="127"/>
      <c r="F51" s="127"/>
      <c r="G51" s="128"/>
      <c r="H51" s="21">
        <v>0.09079</v>
      </c>
      <c r="I51" s="22">
        <f t="shared" si="1"/>
        <v>96.80985273959999</v>
      </c>
    </row>
    <row r="52" spans="1:10" s="28" customFormat="1" ht="15" customHeight="1">
      <c r="A52" s="153" t="s">
        <v>74</v>
      </c>
      <c r="B52" s="154"/>
      <c r="C52" s="154"/>
      <c r="D52" s="154"/>
      <c r="E52" s="154"/>
      <c r="F52" s="154"/>
      <c r="G52" s="155"/>
      <c r="H52" s="25">
        <f>SUM(H44:H51)</f>
        <v>0.24672</v>
      </c>
      <c r="I52" s="76">
        <f>I44+I45+I46+I47+I48+I49+I50+I51</f>
        <v>263.0788288128</v>
      </c>
      <c r="J52" s="27"/>
    </row>
    <row r="53" spans="1:9" ht="11.25" customHeight="1">
      <c r="A53" s="29" t="s">
        <v>75</v>
      </c>
      <c r="B53" s="156" t="s">
        <v>76</v>
      </c>
      <c r="C53" s="156"/>
      <c r="D53" s="156"/>
      <c r="E53" s="156"/>
      <c r="F53" s="156"/>
      <c r="G53" s="156"/>
      <c r="H53" s="156"/>
      <c r="I53" s="156"/>
    </row>
    <row r="54" spans="1:9" ht="15" customHeight="1">
      <c r="A54" s="29" t="s">
        <v>77</v>
      </c>
      <c r="B54" s="164" t="s">
        <v>78</v>
      </c>
      <c r="C54" s="164"/>
      <c r="D54" s="164"/>
      <c r="E54" s="164"/>
      <c r="F54" s="164"/>
      <c r="G54" s="164"/>
      <c r="H54" s="164"/>
      <c r="I54" s="164"/>
    </row>
    <row r="55" spans="1:9" ht="33.75" customHeight="1">
      <c r="A55" s="19" t="s">
        <v>79</v>
      </c>
      <c r="B55" s="159" t="s">
        <v>80</v>
      </c>
      <c r="C55" s="160"/>
      <c r="D55" s="160"/>
      <c r="E55" s="160"/>
      <c r="F55" s="160"/>
      <c r="G55" s="161"/>
      <c r="H55" s="19" t="s">
        <v>44</v>
      </c>
      <c r="I55" s="19" t="s">
        <v>45</v>
      </c>
    </row>
    <row r="56" spans="1:9" ht="15" customHeight="1">
      <c r="A56" s="75">
        <v>1</v>
      </c>
      <c r="B56" s="126" t="s">
        <v>81</v>
      </c>
      <c r="C56" s="127"/>
      <c r="D56" s="127"/>
      <c r="E56" s="127"/>
      <c r="F56" s="127"/>
      <c r="G56" s="128"/>
      <c r="H56" s="21">
        <v>0.023627</v>
      </c>
      <c r="I56" s="22">
        <f>$I$30*H56</f>
        <v>25.193593905479997</v>
      </c>
    </row>
    <row r="57" spans="1:9" ht="15" customHeight="1">
      <c r="A57" s="75">
        <v>2</v>
      </c>
      <c r="B57" s="126" t="s">
        <v>82</v>
      </c>
      <c r="C57" s="127"/>
      <c r="D57" s="127"/>
      <c r="E57" s="127"/>
      <c r="F57" s="127"/>
      <c r="G57" s="128"/>
      <c r="H57" s="21">
        <v>0.001717</v>
      </c>
      <c r="I57" s="22">
        <f>$I$30*H57</f>
        <v>1.8308460970799998</v>
      </c>
    </row>
    <row r="58" spans="1:9" ht="15" customHeight="1">
      <c r="A58" s="75">
        <v>3</v>
      </c>
      <c r="B58" s="126" t="s">
        <v>83</v>
      </c>
      <c r="C58" s="127"/>
      <c r="D58" s="127"/>
      <c r="E58" s="127"/>
      <c r="F58" s="127"/>
      <c r="G58" s="128"/>
      <c r="H58" s="21">
        <v>0.011813</v>
      </c>
      <c r="I58" s="22">
        <f>$I$30*H58</f>
        <v>12.59626380012</v>
      </c>
    </row>
    <row r="59" spans="1:10" s="28" customFormat="1" ht="15" customHeight="1">
      <c r="A59" s="153" t="s">
        <v>84</v>
      </c>
      <c r="B59" s="154"/>
      <c r="C59" s="154"/>
      <c r="D59" s="154"/>
      <c r="E59" s="154"/>
      <c r="F59" s="154"/>
      <c r="G59" s="155"/>
      <c r="H59" s="25">
        <f>SUM(H56:H58)</f>
        <v>0.037156999999999996</v>
      </c>
      <c r="I59" s="76">
        <f>I56+I57+I58</f>
        <v>39.62070380268</v>
      </c>
      <c r="J59" s="27"/>
    </row>
    <row r="60" ht="4.5" customHeight="1"/>
    <row r="61" spans="1:9" ht="33.75">
      <c r="A61" s="19" t="s">
        <v>85</v>
      </c>
      <c r="B61" s="159" t="s">
        <v>86</v>
      </c>
      <c r="C61" s="160"/>
      <c r="D61" s="160"/>
      <c r="E61" s="160"/>
      <c r="F61" s="160"/>
      <c r="G61" s="161"/>
      <c r="H61" s="19" t="s">
        <v>44</v>
      </c>
      <c r="I61" s="19" t="s">
        <v>45</v>
      </c>
    </row>
    <row r="62" spans="1:9" ht="15" customHeight="1">
      <c r="A62" s="75">
        <v>1</v>
      </c>
      <c r="B62" s="126" t="s">
        <v>87</v>
      </c>
      <c r="C62" s="127"/>
      <c r="D62" s="127"/>
      <c r="E62" s="127"/>
      <c r="F62" s="127"/>
      <c r="G62" s="128"/>
      <c r="H62" s="21">
        <f>(H41*H52)</f>
        <v>0.09079296000000002</v>
      </c>
      <c r="I62" s="22">
        <f>$I$30*H62</f>
        <v>96.81300900311041</v>
      </c>
    </row>
    <row r="63" spans="1:11" s="28" customFormat="1" ht="15" customHeight="1">
      <c r="A63" s="153" t="s">
        <v>88</v>
      </c>
      <c r="B63" s="154"/>
      <c r="C63" s="154"/>
      <c r="D63" s="154"/>
      <c r="E63" s="154"/>
      <c r="F63" s="154"/>
      <c r="G63" s="155"/>
      <c r="H63" s="25">
        <f>SUM(H62:H62)</f>
        <v>0.09079296000000002</v>
      </c>
      <c r="I63" s="76">
        <f>I62</f>
        <v>96.81300900311041</v>
      </c>
      <c r="J63" s="27"/>
      <c r="K63" s="30"/>
    </row>
    <row r="64" ht="4.5" customHeight="1">
      <c r="J64" s="31"/>
    </row>
    <row r="65" spans="1:10" s="28" customFormat="1" ht="12">
      <c r="A65" s="167" t="s">
        <v>89</v>
      </c>
      <c r="B65" s="167"/>
      <c r="C65" s="167"/>
      <c r="D65" s="167"/>
      <c r="E65" s="167"/>
      <c r="F65" s="167"/>
      <c r="G65" s="167"/>
      <c r="H65" s="32">
        <f>H41+H52+H59+H63</f>
        <v>0.7426699600000002</v>
      </c>
      <c r="I65" s="33">
        <f>I41+I52+I59+I63</f>
        <v>791.9128699385906</v>
      </c>
      <c r="J65" s="27"/>
    </row>
    <row r="66" ht="4.5" customHeight="1"/>
    <row r="67" spans="1:9" ht="33.75">
      <c r="A67" s="19" t="s">
        <v>90</v>
      </c>
      <c r="B67" s="159" t="s">
        <v>91</v>
      </c>
      <c r="C67" s="160"/>
      <c r="D67" s="160"/>
      <c r="E67" s="160"/>
      <c r="F67" s="160"/>
      <c r="G67" s="161"/>
      <c r="H67" s="19" t="s">
        <v>44</v>
      </c>
      <c r="I67" s="19" t="s">
        <v>45</v>
      </c>
    </row>
    <row r="68" spans="1:9" ht="15" customHeight="1">
      <c r="A68" s="81">
        <v>1</v>
      </c>
      <c r="B68" s="126" t="s">
        <v>92</v>
      </c>
      <c r="C68" s="127"/>
      <c r="D68" s="127"/>
      <c r="E68" s="127"/>
      <c r="F68" s="127"/>
      <c r="G68" s="128"/>
      <c r="H68" s="21">
        <f>I68/$I$30</f>
        <v>0.15005084285246503</v>
      </c>
      <c r="I68" s="22">
        <f>I79</f>
        <v>160</v>
      </c>
    </row>
    <row r="69" spans="1:9" ht="15" customHeight="1">
      <c r="A69" s="81">
        <v>2</v>
      </c>
      <c r="B69" s="126" t="s">
        <v>93</v>
      </c>
      <c r="C69" s="127"/>
      <c r="D69" s="127"/>
      <c r="E69" s="127"/>
      <c r="F69" s="127"/>
      <c r="G69" s="128"/>
      <c r="H69" s="21">
        <f>I69/$I$30</f>
        <v>0.12473993169160456</v>
      </c>
      <c r="I69" s="22">
        <f>I75</f>
        <v>133.0108428</v>
      </c>
    </row>
    <row r="70" spans="1:9" ht="15" customHeight="1">
      <c r="A70" s="75">
        <v>3</v>
      </c>
      <c r="B70" s="126" t="s">
        <v>94</v>
      </c>
      <c r="C70" s="127"/>
      <c r="D70" s="127"/>
      <c r="E70" s="127"/>
      <c r="F70" s="127"/>
      <c r="G70" s="128"/>
      <c r="H70" s="21">
        <f>I70/$I$30</f>
        <v>0</v>
      </c>
      <c r="I70" s="22">
        <v>0</v>
      </c>
    </row>
    <row r="71" spans="1:10" ht="15" customHeight="1">
      <c r="A71" s="153" t="s">
        <v>95</v>
      </c>
      <c r="B71" s="154"/>
      <c r="C71" s="154"/>
      <c r="D71" s="154"/>
      <c r="E71" s="154"/>
      <c r="F71" s="154"/>
      <c r="G71" s="155"/>
      <c r="H71" s="25">
        <f>H68+H69+H70</f>
        <v>0.2747907745440696</v>
      </c>
      <c r="I71" s="76">
        <f>I68+I69+I70</f>
        <v>293.0108428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65" t="s">
        <v>96</v>
      </c>
      <c r="B73" s="165"/>
      <c r="C73" s="165"/>
      <c r="D73" s="165"/>
      <c r="E73" s="165"/>
      <c r="F73" s="165"/>
      <c r="G73" s="165"/>
      <c r="H73" s="165"/>
      <c r="I73" s="165"/>
    </row>
    <row r="74" spans="1:9" ht="24" customHeight="1">
      <c r="A74" s="146" t="s">
        <v>97</v>
      </c>
      <c r="B74" s="146"/>
      <c r="C74" s="75" t="s">
        <v>98</v>
      </c>
      <c r="D74" s="75" t="s">
        <v>99</v>
      </c>
      <c r="E74" s="75" t="s">
        <v>100</v>
      </c>
      <c r="F74" s="75" t="s">
        <v>101</v>
      </c>
      <c r="G74" s="75" t="s">
        <v>102</v>
      </c>
      <c r="H74" s="21" t="s">
        <v>103</v>
      </c>
      <c r="I74" s="22" t="s">
        <v>104</v>
      </c>
    </row>
    <row r="75" spans="1:9" ht="15" customHeight="1">
      <c r="A75" s="146">
        <f>I12</f>
        <v>3.75</v>
      </c>
      <c r="B75" s="146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1066.30524</v>
      </c>
      <c r="G75" s="38">
        <f>I15</f>
        <v>0.03</v>
      </c>
      <c r="H75" s="79">
        <f>F75*G75</f>
        <v>31.989157199999998</v>
      </c>
      <c r="I75" s="22">
        <f>E75-H75</f>
        <v>133.0108428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65" t="s">
        <v>105</v>
      </c>
      <c r="B77" s="165"/>
      <c r="C77" s="165"/>
      <c r="D77" s="165"/>
      <c r="E77" s="165"/>
      <c r="F77" s="165"/>
      <c r="G77" s="165"/>
      <c r="H77" s="165"/>
      <c r="I77" s="165"/>
    </row>
    <row r="78" spans="1:9" ht="23.25" customHeight="1">
      <c r="A78" s="146" t="s">
        <v>106</v>
      </c>
      <c r="B78" s="146"/>
      <c r="C78" s="75" t="s">
        <v>107</v>
      </c>
      <c r="D78" s="75" t="s">
        <v>108</v>
      </c>
      <c r="E78" s="75" t="s">
        <v>100</v>
      </c>
      <c r="F78" s="75" t="s">
        <v>101</v>
      </c>
      <c r="G78" s="75" t="s">
        <v>102</v>
      </c>
      <c r="H78" s="21" t="str">
        <f>H74</f>
        <v>Valor desconto</v>
      </c>
      <c r="I78" s="22" t="s">
        <v>104</v>
      </c>
    </row>
    <row r="79" spans="1:9" ht="15" customHeight="1">
      <c r="A79" s="166">
        <f>I16</f>
        <v>200</v>
      </c>
      <c r="B79" s="166"/>
      <c r="C79" s="43">
        <f>I17</f>
        <v>1</v>
      </c>
      <c r="D79" s="75">
        <f>I18</f>
        <v>1</v>
      </c>
      <c r="E79" s="79">
        <f>A79*C79*D79</f>
        <v>200</v>
      </c>
      <c r="F79" s="79">
        <f>E79</f>
        <v>200</v>
      </c>
      <c r="G79" s="74">
        <v>0.2</v>
      </c>
      <c r="H79" s="79">
        <f>F79*G79</f>
        <v>40</v>
      </c>
      <c r="I79" s="22">
        <f>E79-H79</f>
        <v>160</v>
      </c>
    </row>
    <row r="80" ht="4.5" customHeight="1"/>
    <row r="81" spans="1:12" ht="12">
      <c r="A81" s="137" t="s">
        <v>109</v>
      </c>
      <c r="B81" s="137"/>
      <c r="C81" s="137"/>
      <c r="D81" s="137"/>
      <c r="E81" s="137"/>
      <c r="F81" s="137"/>
      <c r="G81" s="137"/>
      <c r="H81" s="45">
        <f>H30+H65+H71</f>
        <v>2.01746073454407</v>
      </c>
      <c r="I81" s="46">
        <f>I30+I65+I71</f>
        <v>2151.2289527385906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32" t="s">
        <v>110</v>
      </c>
      <c r="B83" s="132"/>
      <c r="C83" s="132"/>
      <c r="D83" s="132"/>
      <c r="E83" s="132"/>
      <c r="F83" s="132"/>
      <c r="G83" s="132"/>
      <c r="H83" s="132"/>
      <c r="I83" s="132"/>
    </row>
    <row r="84" spans="1:9" ht="33.75">
      <c r="A84" s="19" t="s">
        <v>42</v>
      </c>
      <c r="B84" s="159" t="s">
        <v>111</v>
      </c>
      <c r="C84" s="160"/>
      <c r="D84" s="160"/>
      <c r="E84" s="160"/>
      <c r="F84" s="160"/>
      <c r="G84" s="161"/>
      <c r="H84" s="19" t="s">
        <v>44</v>
      </c>
      <c r="I84" s="19" t="s">
        <v>45</v>
      </c>
    </row>
    <row r="85" spans="1:9" ht="15" customHeight="1">
      <c r="A85" s="75">
        <v>1</v>
      </c>
      <c r="B85" s="126" t="s">
        <v>112</v>
      </c>
      <c r="C85" s="127"/>
      <c r="D85" s="127"/>
      <c r="E85" s="127"/>
      <c r="F85" s="127"/>
      <c r="G85" s="128"/>
      <c r="H85" s="21">
        <f aca="true" t="shared" si="2" ref="H85:H90">I85/$I$96</f>
        <v>0</v>
      </c>
      <c r="I85" s="22">
        <v>0</v>
      </c>
    </row>
    <row r="86" spans="1:9" ht="15" customHeight="1">
      <c r="A86" s="75">
        <v>2</v>
      </c>
      <c r="B86" s="126" t="s">
        <v>113</v>
      </c>
      <c r="C86" s="127"/>
      <c r="D86" s="127"/>
      <c r="E86" s="127"/>
      <c r="F86" s="127"/>
      <c r="G86" s="128"/>
      <c r="H86" s="21">
        <f t="shared" si="2"/>
        <v>0</v>
      </c>
      <c r="I86" s="22">
        <v>0</v>
      </c>
    </row>
    <row r="87" spans="1:9" ht="15" customHeight="1">
      <c r="A87" s="75">
        <v>3</v>
      </c>
      <c r="B87" s="126" t="s">
        <v>114</v>
      </c>
      <c r="C87" s="127"/>
      <c r="D87" s="127"/>
      <c r="E87" s="127"/>
      <c r="F87" s="127"/>
      <c r="G87" s="128"/>
      <c r="H87" s="21">
        <f t="shared" si="2"/>
        <v>0</v>
      </c>
      <c r="I87" s="22">
        <v>0</v>
      </c>
    </row>
    <row r="88" spans="1:9" ht="15" customHeight="1">
      <c r="A88" s="75">
        <v>4</v>
      </c>
      <c r="B88" s="126" t="s">
        <v>115</v>
      </c>
      <c r="C88" s="127"/>
      <c r="D88" s="127"/>
      <c r="E88" s="127"/>
      <c r="F88" s="127"/>
      <c r="G88" s="128"/>
      <c r="H88" s="21">
        <f>I88/$I$96</f>
        <v>0</v>
      </c>
      <c r="I88" s="22">
        <v>0</v>
      </c>
    </row>
    <row r="89" spans="1:9" ht="15" customHeight="1">
      <c r="A89" s="75">
        <v>5</v>
      </c>
      <c r="B89" s="126" t="s">
        <v>116</v>
      </c>
      <c r="C89" s="127"/>
      <c r="D89" s="127"/>
      <c r="E89" s="127"/>
      <c r="F89" s="127"/>
      <c r="G89" s="128"/>
      <c r="H89" s="21">
        <f t="shared" si="2"/>
        <v>0</v>
      </c>
      <c r="I89" s="22">
        <v>0</v>
      </c>
    </row>
    <row r="90" spans="1:9" ht="15" customHeight="1">
      <c r="A90" s="75">
        <v>6</v>
      </c>
      <c r="B90" s="126" t="s">
        <v>117</v>
      </c>
      <c r="C90" s="127"/>
      <c r="D90" s="127"/>
      <c r="E90" s="127"/>
      <c r="F90" s="127"/>
      <c r="G90" s="128"/>
      <c r="H90" s="21">
        <f t="shared" si="2"/>
        <v>0</v>
      </c>
      <c r="I90" s="22">
        <v>0</v>
      </c>
    </row>
    <row r="91" spans="1:10" ht="15" customHeight="1">
      <c r="A91" s="153" t="s">
        <v>118</v>
      </c>
      <c r="B91" s="154"/>
      <c r="C91" s="154"/>
      <c r="D91" s="154"/>
      <c r="E91" s="154"/>
      <c r="F91" s="154"/>
      <c r="G91" s="155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119</v>
      </c>
      <c r="B92" s="156" t="s">
        <v>120</v>
      </c>
      <c r="C92" s="156"/>
      <c r="D92" s="156"/>
      <c r="E92" s="156"/>
      <c r="F92" s="156"/>
      <c r="G92" s="156"/>
      <c r="H92" s="156"/>
      <c r="I92" s="156"/>
    </row>
    <row r="93" spans="1:9" ht="16.5" customHeight="1">
      <c r="A93" s="29" t="s">
        <v>121</v>
      </c>
      <c r="B93" s="143" t="s">
        <v>122</v>
      </c>
      <c r="C93" s="143"/>
      <c r="D93" s="143"/>
      <c r="E93" s="143"/>
      <c r="F93" s="143"/>
      <c r="G93" s="143"/>
      <c r="H93" s="164"/>
      <c r="I93" s="164"/>
    </row>
    <row r="94" spans="1:9" ht="30" customHeight="1">
      <c r="A94" s="162" t="s">
        <v>123</v>
      </c>
      <c r="B94" s="162"/>
      <c r="C94" s="162"/>
      <c r="D94" s="162"/>
      <c r="E94" s="162"/>
      <c r="F94" s="53">
        <v>0.2</v>
      </c>
      <c r="G94" s="54">
        <f>I96*F94</f>
        <v>403.643621987718</v>
      </c>
      <c r="H94" s="55" t="s">
        <v>124</v>
      </c>
      <c r="I94" s="56">
        <f>I69</f>
        <v>133.0108428</v>
      </c>
    </row>
    <row r="95" spans="1:10" s="60" customFormat="1" ht="16.5" customHeight="1">
      <c r="A95" s="157" t="s">
        <v>125</v>
      </c>
      <c r="B95" s="157"/>
      <c r="C95" s="77" t="s">
        <v>126</v>
      </c>
      <c r="D95" s="77" t="s">
        <v>127</v>
      </c>
      <c r="E95" s="77" t="s">
        <v>128</v>
      </c>
      <c r="F95" s="77" t="s">
        <v>129</v>
      </c>
      <c r="G95" s="77" t="s">
        <v>130</v>
      </c>
      <c r="H95" s="55" t="s">
        <v>131</v>
      </c>
      <c r="I95" s="58" t="s">
        <v>132</v>
      </c>
      <c r="J95" s="59"/>
    </row>
    <row r="96" spans="1:10" ht="16.5" customHeight="1">
      <c r="A96" s="158">
        <f>I30</f>
        <v>1066.30524</v>
      </c>
      <c r="B96" s="158"/>
      <c r="C96" s="78">
        <f>I41</f>
        <v>392.40032832</v>
      </c>
      <c r="D96" s="78">
        <f>I52</f>
        <v>263.0788288128</v>
      </c>
      <c r="E96" s="78">
        <f>I59</f>
        <v>39.62070380268</v>
      </c>
      <c r="F96" s="78">
        <f>I63</f>
        <v>96.81300900311041</v>
      </c>
      <c r="G96" s="78">
        <f>I71</f>
        <v>293.0108428</v>
      </c>
      <c r="H96" s="78">
        <f>A96+C96+D96+E96+F96+G96</f>
        <v>2151.22895273859</v>
      </c>
      <c r="I96" s="78">
        <f>H96-I94</f>
        <v>2018.21810993859</v>
      </c>
      <c r="J96" s="24"/>
    </row>
    <row r="97" spans="1:9" ht="4.5" customHeight="1">
      <c r="A97" s="29"/>
      <c r="B97" s="163"/>
      <c r="C97" s="163"/>
      <c r="D97" s="163"/>
      <c r="E97" s="163"/>
      <c r="F97" s="163"/>
      <c r="G97" s="163"/>
      <c r="H97" s="163"/>
      <c r="I97" s="163"/>
    </row>
    <row r="98" spans="1:9" ht="33.75">
      <c r="A98" s="19" t="s">
        <v>52</v>
      </c>
      <c r="B98" s="159" t="s">
        <v>133</v>
      </c>
      <c r="C98" s="160"/>
      <c r="D98" s="160"/>
      <c r="E98" s="160"/>
      <c r="F98" s="160"/>
      <c r="G98" s="161"/>
      <c r="H98" s="19" t="s">
        <v>44</v>
      </c>
      <c r="I98" s="19" t="s">
        <v>45</v>
      </c>
    </row>
    <row r="99" spans="1:9" ht="15" customHeight="1">
      <c r="A99" s="75">
        <v>1</v>
      </c>
      <c r="B99" s="126" t="s">
        <v>134</v>
      </c>
      <c r="C99" s="127"/>
      <c r="D99" s="127"/>
      <c r="E99" s="127"/>
      <c r="F99" s="127"/>
      <c r="G99" s="128"/>
      <c r="H99" s="21">
        <f>I99/$I$81</f>
        <v>0</v>
      </c>
      <c r="I99" s="22">
        <v>0</v>
      </c>
    </row>
    <row r="100" spans="1:9" ht="15" customHeight="1">
      <c r="A100" s="75">
        <v>2</v>
      </c>
      <c r="B100" s="126" t="s">
        <v>135</v>
      </c>
      <c r="C100" s="127"/>
      <c r="D100" s="127"/>
      <c r="E100" s="127"/>
      <c r="F100" s="127"/>
      <c r="G100" s="128"/>
      <c r="H100" s="21">
        <f>I100/$I$81</f>
        <v>0</v>
      </c>
      <c r="I100" s="22">
        <v>0</v>
      </c>
    </row>
    <row r="101" spans="1:9" ht="15" customHeight="1">
      <c r="A101" s="153" t="s">
        <v>136</v>
      </c>
      <c r="B101" s="154"/>
      <c r="C101" s="154"/>
      <c r="D101" s="154"/>
      <c r="E101" s="154"/>
      <c r="F101" s="154"/>
      <c r="G101" s="155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64</v>
      </c>
      <c r="B103" s="159" t="s">
        <v>137</v>
      </c>
      <c r="C103" s="160"/>
      <c r="D103" s="160"/>
      <c r="E103" s="160"/>
      <c r="F103" s="160"/>
      <c r="G103" s="161"/>
      <c r="H103" s="19" t="s">
        <v>44</v>
      </c>
      <c r="I103" s="19" t="s">
        <v>45</v>
      </c>
    </row>
    <row r="104" spans="1:9" ht="15" customHeight="1">
      <c r="A104" s="75">
        <v>1</v>
      </c>
      <c r="B104" s="126" t="s">
        <v>137</v>
      </c>
      <c r="C104" s="127"/>
      <c r="D104" s="127"/>
      <c r="E104" s="127"/>
      <c r="F104" s="127"/>
      <c r="G104" s="128"/>
      <c r="H104" s="21">
        <f>I104/I81</f>
        <v>0</v>
      </c>
      <c r="I104" s="22">
        <v>0</v>
      </c>
    </row>
    <row r="105" spans="1:11" ht="15" customHeight="1">
      <c r="A105" s="153" t="s">
        <v>136</v>
      </c>
      <c r="B105" s="154"/>
      <c r="C105" s="154"/>
      <c r="D105" s="154"/>
      <c r="E105" s="154"/>
      <c r="F105" s="154"/>
      <c r="G105" s="155"/>
      <c r="H105" s="25">
        <f>H104</f>
        <v>0</v>
      </c>
      <c r="I105" s="76">
        <v>274.26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62" t="s">
        <v>138</v>
      </c>
      <c r="B107" s="162"/>
      <c r="C107" s="162"/>
      <c r="D107" s="162"/>
      <c r="E107" s="162"/>
      <c r="F107" s="53">
        <v>0.18</v>
      </c>
      <c r="G107" s="54">
        <f>I109*F107</f>
        <v>363.2792597889462</v>
      </c>
      <c r="H107" s="55" t="s">
        <v>124</v>
      </c>
      <c r="I107" s="56">
        <f>I69</f>
        <v>133.0108428</v>
      </c>
      <c r="L107" s="1"/>
    </row>
    <row r="108" spans="1:12" s="60" customFormat="1" ht="16.5" customHeight="1">
      <c r="A108" s="157" t="s">
        <v>125</v>
      </c>
      <c r="B108" s="157"/>
      <c r="C108" s="77" t="s">
        <v>126</v>
      </c>
      <c r="D108" s="77" t="s">
        <v>127</v>
      </c>
      <c r="E108" s="77" t="s">
        <v>128</v>
      </c>
      <c r="F108" s="77" t="s">
        <v>129</v>
      </c>
      <c r="G108" s="77" t="s">
        <v>130</v>
      </c>
      <c r="H108" s="55" t="s">
        <v>131</v>
      </c>
      <c r="I108" s="58" t="s">
        <v>132</v>
      </c>
      <c r="J108" s="59"/>
      <c r="L108" s="59"/>
    </row>
    <row r="109" spans="1:12" ht="16.5" customHeight="1">
      <c r="A109" s="158">
        <f>I30</f>
        <v>1066.30524</v>
      </c>
      <c r="B109" s="158"/>
      <c r="C109" s="78">
        <f>I41</f>
        <v>392.40032832</v>
      </c>
      <c r="D109" s="78">
        <f>I52</f>
        <v>263.0788288128</v>
      </c>
      <c r="E109" s="78">
        <f>I59</f>
        <v>39.62070380268</v>
      </c>
      <c r="F109" s="78">
        <f>I63</f>
        <v>96.81300900311041</v>
      </c>
      <c r="G109" s="78">
        <f>I71</f>
        <v>293.0108428</v>
      </c>
      <c r="H109" s="78">
        <f>A109+C109+D109+E109+F109+G109</f>
        <v>2151.22895273859</v>
      </c>
      <c r="I109" s="78">
        <f>H109-I107</f>
        <v>2018.21810993859</v>
      </c>
      <c r="J109" s="24"/>
      <c r="L109" s="1"/>
    </row>
    <row r="110" ht="4.5" customHeight="1"/>
    <row r="111" spans="1:9" ht="12">
      <c r="A111" s="137" t="s">
        <v>139</v>
      </c>
      <c r="B111" s="137"/>
      <c r="C111" s="137"/>
      <c r="D111" s="137"/>
      <c r="E111" s="137"/>
      <c r="F111" s="137"/>
      <c r="G111" s="137"/>
      <c r="H111" s="45">
        <f>H91+H101+H105</f>
        <v>0</v>
      </c>
      <c r="I111" s="46">
        <f>I91+I101+I105</f>
        <v>274.26</v>
      </c>
    </row>
    <row r="112" ht="4.5" customHeight="1"/>
    <row r="113" spans="1:9" ht="11.25">
      <c r="A113" s="132" t="s">
        <v>140</v>
      </c>
      <c r="B113" s="132"/>
      <c r="C113" s="132"/>
      <c r="D113" s="132"/>
      <c r="E113" s="132"/>
      <c r="F113" s="132"/>
      <c r="G113" s="132"/>
      <c r="H113" s="132"/>
      <c r="I113" s="132"/>
    </row>
    <row r="114" spans="1:9" ht="33.75">
      <c r="A114" s="19" t="s">
        <v>42</v>
      </c>
      <c r="B114" s="159" t="s">
        <v>141</v>
      </c>
      <c r="C114" s="160"/>
      <c r="D114" s="160"/>
      <c r="E114" s="160"/>
      <c r="F114" s="160"/>
      <c r="G114" s="161"/>
      <c r="H114" s="19" t="s">
        <v>44</v>
      </c>
      <c r="I114" s="19" t="s">
        <v>45</v>
      </c>
    </row>
    <row r="115" spans="1:9" ht="15" customHeight="1">
      <c r="A115" s="75">
        <v>1</v>
      </c>
      <c r="B115" s="126" t="s">
        <v>142</v>
      </c>
      <c r="C115" s="127"/>
      <c r="D115" s="127"/>
      <c r="E115" s="127"/>
      <c r="F115" s="127"/>
      <c r="G115" s="128"/>
      <c r="H115" s="21">
        <f>I115/$I$81</f>
        <v>0.008022643085482714</v>
      </c>
      <c r="I115" s="22">
        <f>($D$125/$E$127)*H125</f>
        <v>17.258542082978476</v>
      </c>
    </row>
    <row r="116" spans="1:9" ht="15" customHeight="1">
      <c r="A116" s="75">
        <v>2</v>
      </c>
      <c r="B116" s="126" t="s">
        <v>143</v>
      </c>
      <c r="C116" s="127"/>
      <c r="D116" s="127"/>
      <c r="E116" s="127"/>
      <c r="F116" s="127"/>
      <c r="G116" s="128"/>
      <c r="H116" s="21">
        <f>I116/$I$81</f>
        <v>0.03702758347145868</v>
      </c>
      <c r="I116" s="22">
        <f>($D$125/$E$127)*H126</f>
        <v>79.6548096137468</v>
      </c>
    </row>
    <row r="117" spans="1:9" ht="15" customHeight="1">
      <c r="A117" s="75">
        <v>3</v>
      </c>
      <c r="B117" s="126" t="s">
        <v>27</v>
      </c>
      <c r="C117" s="127"/>
      <c r="D117" s="127"/>
      <c r="E117" s="127"/>
      <c r="F117" s="127"/>
      <c r="G117" s="128"/>
      <c r="H117" s="21">
        <f>I117/$I$81</f>
        <v>0.061712639119097815</v>
      </c>
      <c r="I117" s="22">
        <f>($D$125/$E$127)*H127</f>
        <v>132.75801602291136</v>
      </c>
    </row>
    <row r="118" spans="1:9" ht="15" customHeight="1">
      <c r="A118" s="75">
        <v>4</v>
      </c>
      <c r="B118" s="126" t="s">
        <v>144</v>
      </c>
      <c r="C118" s="127"/>
      <c r="D118" s="127"/>
      <c r="E118" s="127"/>
      <c r="F118" s="127"/>
      <c r="G118" s="12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26" t="s">
        <v>117</v>
      </c>
      <c r="C119" s="127"/>
      <c r="D119" s="127"/>
      <c r="E119" s="127"/>
      <c r="F119" s="127"/>
      <c r="G119" s="128"/>
      <c r="H119" s="21">
        <f>I119/$I$81</f>
        <v>0</v>
      </c>
      <c r="I119" s="22">
        <v>0</v>
      </c>
    </row>
    <row r="120" spans="1:9" ht="15" customHeight="1">
      <c r="A120" s="153" t="s">
        <v>145</v>
      </c>
      <c r="B120" s="154"/>
      <c r="C120" s="154"/>
      <c r="D120" s="154"/>
      <c r="E120" s="154"/>
      <c r="F120" s="154"/>
      <c r="G120" s="155"/>
      <c r="H120" s="25">
        <f>H115+H116+H117+H118+H119</f>
        <v>0.10676286567603921</v>
      </c>
      <c r="I120" s="76">
        <f>I115+I116+I117+I118+I119</f>
        <v>229.67136771963663</v>
      </c>
    </row>
    <row r="121" spans="1:9" ht="11.25" customHeight="1">
      <c r="A121" s="29" t="s">
        <v>146</v>
      </c>
      <c r="B121" s="156" t="s">
        <v>147</v>
      </c>
      <c r="C121" s="156"/>
      <c r="D121" s="156"/>
      <c r="E121" s="156"/>
      <c r="F121" s="156"/>
      <c r="G121" s="156"/>
      <c r="H121" s="156"/>
      <c r="I121" s="156"/>
    </row>
    <row r="122" spans="1:9" ht="20.25" customHeight="1">
      <c r="A122" s="29" t="s">
        <v>148</v>
      </c>
      <c r="B122" s="143" t="s">
        <v>149</v>
      </c>
      <c r="C122" s="143"/>
      <c r="D122" s="143"/>
      <c r="E122" s="143"/>
      <c r="F122" s="143"/>
      <c r="G122" s="143"/>
      <c r="H122" s="143"/>
      <c r="I122" s="143"/>
    </row>
    <row r="123" spans="1:9" ht="13.5" customHeight="1">
      <c r="A123" s="144" t="s">
        <v>150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3.5" customHeight="1">
      <c r="A124" s="145" t="s">
        <v>151</v>
      </c>
      <c r="B124" s="145"/>
      <c r="C124" s="75" t="s">
        <v>152</v>
      </c>
      <c r="D124" s="146" t="s">
        <v>153</v>
      </c>
      <c r="E124" s="147"/>
      <c r="F124" s="75" t="s">
        <v>154</v>
      </c>
      <c r="G124" s="75" t="s">
        <v>155</v>
      </c>
      <c r="H124" s="148" t="s">
        <v>156</v>
      </c>
      <c r="I124" s="148"/>
    </row>
    <row r="125" spans="1:10" ht="13.5" customHeight="1">
      <c r="A125" s="149">
        <f>I81</f>
        <v>2151.2289527385906</v>
      </c>
      <c r="B125" s="150"/>
      <c r="C125" s="22">
        <f>I111</f>
        <v>274.26</v>
      </c>
      <c r="D125" s="151">
        <f>A125+C125</f>
        <v>2425.4889527385903</v>
      </c>
      <c r="E125" s="152"/>
      <c r="F125" s="75" t="s">
        <v>142</v>
      </c>
      <c r="G125" s="74">
        <v>0.0165</v>
      </c>
      <c r="H125" s="140">
        <v>0.0065</v>
      </c>
      <c r="I125" s="140"/>
      <c r="J125" s="24"/>
    </row>
    <row r="126" spans="1:9" ht="13.5" customHeight="1">
      <c r="A126" s="139" t="s">
        <v>157</v>
      </c>
      <c r="B126" s="139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143</v>
      </c>
      <c r="G126" s="74">
        <v>0.076</v>
      </c>
      <c r="H126" s="140">
        <v>0.03</v>
      </c>
      <c r="I126" s="140"/>
    </row>
    <row r="127" spans="1:9" ht="13.5" customHeight="1">
      <c r="A127" s="141" t="s">
        <v>158</v>
      </c>
      <c r="B127" s="141"/>
      <c r="C127" s="113">
        <v>1</v>
      </c>
      <c r="D127" s="116">
        <f>H129</f>
        <v>0.0865</v>
      </c>
      <c r="E127" s="117">
        <f>C127-D127</f>
        <v>0.9135</v>
      </c>
      <c r="F127" s="75" t="s">
        <v>27</v>
      </c>
      <c r="G127" s="74">
        <f>I11</f>
        <v>0.05</v>
      </c>
      <c r="H127" s="140">
        <f>I11</f>
        <v>0.05</v>
      </c>
      <c r="I127" s="140"/>
    </row>
    <row r="128" spans="1:9" ht="13.5" customHeight="1">
      <c r="A128" s="142" t="s">
        <v>159</v>
      </c>
      <c r="B128" s="142"/>
      <c r="C128" s="114">
        <v>1</v>
      </c>
      <c r="D128" s="114">
        <v>0.0654</v>
      </c>
      <c r="E128" s="115">
        <f>C128-D128</f>
        <v>0.9346</v>
      </c>
      <c r="F128" s="75" t="s">
        <v>160</v>
      </c>
      <c r="G128" s="74">
        <v>0</v>
      </c>
      <c r="H128" s="140">
        <v>0</v>
      </c>
      <c r="I128" s="140"/>
    </row>
    <row r="129" spans="1:9" ht="18" customHeight="1">
      <c r="A129" s="63" t="s">
        <v>161</v>
      </c>
      <c r="B129" s="134" t="s">
        <v>162</v>
      </c>
      <c r="C129" s="134"/>
      <c r="D129" s="134"/>
      <c r="E129" s="134"/>
      <c r="F129" s="81" t="s">
        <v>163</v>
      </c>
      <c r="G129" s="73">
        <f>SUM(G125:G128)</f>
        <v>0.14250000000000002</v>
      </c>
      <c r="H129" s="135">
        <f>SUM(H125:I128)</f>
        <v>0.0865</v>
      </c>
      <c r="I129" s="135"/>
    </row>
    <row r="130" spans="1:9" ht="4.5" customHeight="1">
      <c r="A130" s="65"/>
      <c r="B130" s="136"/>
      <c r="C130" s="136"/>
      <c r="D130" s="136"/>
      <c r="E130" s="136"/>
      <c r="F130" s="136"/>
      <c r="G130" s="136"/>
      <c r="H130" s="136"/>
      <c r="I130" s="136"/>
    </row>
    <row r="131" spans="1:9" ht="12">
      <c r="A131" s="137" t="s">
        <v>164</v>
      </c>
      <c r="B131" s="137"/>
      <c r="C131" s="137"/>
      <c r="D131" s="137"/>
      <c r="E131" s="137"/>
      <c r="F131" s="137"/>
      <c r="G131" s="137"/>
      <c r="H131" s="45">
        <f>H120</f>
        <v>0.10676286567603921</v>
      </c>
      <c r="I131" s="46">
        <f>I120</f>
        <v>229.67136771963663</v>
      </c>
    </row>
    <row r="132" ht="4.5" customHeight="1"/>
    <row r="133" spans="1:9" ht="11.25">
      <c r="A133" s="138" t="s">
        <v>165</v>
      </c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2" t="s">
        <v>41</v>
      </c>
      <c r="B134" s="132"/>
      <c r="C134" s="132"/>
      <c r="D134" s="132"/>
      <c r="E134" s="132"/>
      <c r="F134" s="132"/>
      <c r="G134" s="132"/>
      <c r="H134" s="132"/>
      <c r="I134" s="132"/>
    </row>
    <row r="135" spans="1:9" ht="15" customHeight="1">
      <c r="A135" s="75">
        <v>1</v>
      </c>
      <c r="B135" s="126" t="s">
        <v>166</v>
      </c>
      <c r="C135" s="127"/>
      <c r="D135" s="127"/>
      <c r="E135" s="127"/>
      <c r="F135" s="127"/>
      <c r="G135" s="128"/>
      <c r="H135" s="21">
        <f>I135/$G$152</f>
        <v>0.44785799339754767</v>
      </c>
      <c r="I135" s="66">
        <f>I30</f>
        <v>1066.30524</v>
      </c>
    </row>
    <row r="136" spans="1:9" ht="15" customHeight="1">
      <c r="A136" s="75">
        <v>2</v>
      </c>
      <c r="B136" s="126" t="s">
        <v>167</v>
      </c>
      <c r="C136" s="127"/>
      <c r="D136" s="127"/>
      <c r="E136" s="127"/>
      <c r="F136" s="127"/>
      <c r="G136" s="128"/>
      <c r="H136" s="21">
        <f>I136/$G$152</f>
        <v>0.3326106780422371</v>
      </c>
      <c r="I136" s="66">
        <f>I41+I52+I59+I63</f>
        <v>791.9128699385906</v>
      </c>
    </row>
    <row r="137" spans="1:9" ht="15" customHeight="1">
      <c r="A137" s="75">
        <v>3</v>
      </c>
      <c r="B137" s="133" t="s">
        <v>168</v>
      </c>
      <c r="C137" s="133"/>
      <c r="D137" s="133"/>
      <c r="E137" s="133"/>
      <c r="F137" s="133"/>
      <c r="G137" s="133"/>
      <c r="H137" s="21">
        <f>I137/$G$152</f>
        <v>0.12306724489146492</v>
      </c>
      <c r="I137" s="66">
        <f>I71</f>
        <v>293.0108428</v>
      </c>
    </row>
    <row r="138" spans="1:10" s="28" customFormat="1" ht="15" customHeight="1">
      <c r="A138" s="129" t="s">
        <v>169</v>
      </c>
      <c r="B138" s="130"/>
      <c r="C138" s="130"/>
      <c r="D138" s="130"/>
      <c r="E138" s="130"/>
      <c r="F138" s="130"/>
      <c r="G138" s="131"/>
      <c r="H138" s="45">
        <f>H135+H136+H137</f>
        <v>0.9035359163312497</v>
      </c>
      <c r="I138" s="46">
        <f>I135+I136+I137</f>
        <v>2151.2289527385906</v>
      </c>
      <c r="J138" s="67"/>
    </row>
    <row r="139" ht="4.5" customHeight="1"/>
    <row r="140" spans="1:9" ht="11.25">
      <c r="A140" s="132" t="s">
        <v>110</v>
      </c>
      <c r="B140" s="132"/>
      <c r="C140" s="132"/>
      <c r="D140" s="132"/>
      <c r="E140" s="132"/>
      <c r="F140" s="132"/>
      <c r="G140" s="132"/>
      <c r="H140" s="132"/>
      <c r="I140" s="132"/>
    </row>
    <row r="141" spans="1:9" ht="15" customHeight="1">
      <c r="A141" s="75">
        <v>1</v>
      </c>
      <c r="B141" s="126" t="s">
        <v>111</v>
      </c>
      <c r="C141" s="127"/>
      <c r="D141" s="127"/>
      <c r="E141" s="127"/>
      <c r="F141" s="127"/>
      <c r="G141" s="12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26" t="s">
        <v>133</v>
      </c>
      <c r="C142" s="127"/>
      <c r="D142" s="127"/>
      <c r="E142" s="127"/>
      <c r="F142" s="127"/>
      <c r="G142" s="12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26" t="s">
        <v>137</v>
      </c>
      <c r="C143" s="127"/>
      <c r="D143" s="127"/>
      <c r="E143" s="127"/>
      <c r="F143" s="127"/>
      <c r="G143" s="128"/>
      <c r="H143" s="21">
        <f>I143/$G$152</f>
        <v>0</v>
      </c>
      <c r="I143" s="22">
        <v>0</v>
      </c>
    </row>
    <row r="144" spans="1:9" ht="15" customHeight="1">
      <c r="A144" s="129" t="s">
        <v>170</v>
      </c>
      <c r="B144" s="130"/>
      <c r="C144" s="130"/>
      <c r="D144" s="130"/>
      <c r="E144" s="130"/>
      <c r="F144" s="130"/>
      <c r="G144" s="13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32" t="s">
        <v>140</v>
      </c>
      <c r="B146" s="132"/>
      <c r="C146" s="132"/>
      <c r="D146" s="132"/>
      <c r="E146" s="132"/>
      <c r="F146" s="132"/>
      <c r="G146" s="132"/>
      <c r="H146" s="132"/>
      <c r="I146" s="132"/>
    </row>
    <row r="147" spans="1:9" ht="15" customHeight="1">
      <c r="A147" s="75">
        <v>1</v>
      </c>
      <c r="B147" s="126" t="s">
        <v>171</v>
      </c>
      <c r="C147" s="127"/>
      <c r="D147" s="127"/>
      <c r="E147" s="127"/>
      <c r="F147" s="127"/>
      <c r="G147" s="128"/>
      <c r="H147" s="21">
        <f>I147/$G$152</f>
        <v>0.09646408366875021</v>
      </c>
      <c r="I147" s="22">
        <f>I120</f>
        <v>229.67136771963663</v>
      </c>
    </row>
    <row r="148" spans="1:11" ht="15" customHeight="1">
      <c r="A148" s="129" t="s">
        <v>172</v>
      </c>
      <c r="B148" s="130"/>
      <c r="C148" s="130"/>
      <c r="D148" s="130"/>
      <c r="E148" s="130"/>
      <c r="F148" s="130"/>
      <c r="G148" s="131"/>
      <c r="H148" s="45">
        <f>H147</f>
        <v>0.09646408366875021</v>
      </c>
      <c r="I148" s="46">
        <f>I120</f>
        <v>229.67136771963663</v>
      </c>
      <c r="K148" s="68"/>
    </row>
    <row r="149" ht="4.5" customHeight="1"/>
    <row r="150" spans="1:9" ht="11.25">
      <c r="A150" s="118" t="s">
        <v>173</v>
      </c>
      <c r="B150" s="118"/>
      <c r="C150" s="118"/>
      <c r="D150" s="118"/>
      <c r="E150" s="118"/>
      <c r="F150" s="118"/>
      <c r="G150" s="118"/>
      <c r="H150" s="118"/>
      <c r="I150" s="118"/>
    </row>
    <row r="151" spans="1:9" ht="45">
      <c r="A151" s="119" t="s">
        <v>174</v>
      </c>
      <c r="B151" s="119"/>
      <c r="C151" s="119"/>
      <c r="D151" s="119"/>
      <c r="E151" s="119"/>
      <c r="F151" s="119"/>
      <c r="G151" s="72" t="s">
        <v>175</v>
      </c>
      <c r="H151" s="72" t="s">
        <v>176</v>
      </c>
      <c r="I151" s="72" t="s">
        <v>177</v>
      </c>
    </row>
    <row r="152" spans="1:9" ht="11.25">
      <c r="A152" s="120" t="str">
        <f>G5</f>
        <v>OFICIAIS - CBO </v>
      </c>
      <c r="B152" s="121"/>
      <c r="C152" s="121"/>
      <c r="D152" s="121"/>
      <c r="E152" s="121"/>
      <c r="F152" s="122"/>
      <c r="G152" s="70">
        <f>I138+I144+I148</f>
        <v>2380.9003204582273</v>
      </c>
      <c r="H152" s="72">
        <v>5</v>
      </c>
      <c r="I152" s="70">
        <f>G152*H152</f>
        <v>11904.501602291137</v>
      </c>
    </row>
    <row r="153" spans="1:9" ht="11.25">
      <c r="A153" s="120"/>
      <c r="B153" s="121"/>
      <c r="C153" s="121"/>
      <c r="D153" s="121"/>
      <c r="E153" s="121"/>
      <c r="F153" s="122"/>
      <c r="G153" s="72"/>
      <c r="H153" s="72"/>
      <c r="I153" s="70"/>
    </row>
    <row r="154" spans="1:10" s="28" customFormat="1" ht="12">
      <c r="A154" s="123" t="s">
        <v>178</v>
      </c>
      <c r="B154" s="124"/>
      <c r="C154" s="124"/>
      <c r="D154" s="124"/>
      <c r="E154" s="124"/>
      <c r="F154" s="124"/>
      <c r="G154" s="124"/>
      <c r="H154" s="125"/>
      <c r="I154" s="71">
        <f>I152+I153</f>
        <v>11904.501602291137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L154"/>
  <sheetViews>
    <sheetView tabSelected="1" zoomScale="130" zoomScaleNormal="130" zoomScalePageLayoutView="0" workbookViewId="0" topLeftCell="A1">
      <selection activeCell="G2" sqref="G2:I2"/>
    </sheetView>
  </sheetViews>
  <sheetFormatPr defaultColWidth="9.140625" defaultRowHeight="15"/>
  <cols>
    <col min="1" max="1" width="2.8515625" style="5" customWidth="1"/>
    <col min="2" max="7" width="11.28125" style="5" customWidth="1"/>
    <col min="8" max="8" width="8.7109375" style="5" customWidth="1"/>
    <col min="9" max="9" width="11.7109375" style="5" customWidth="1"/>
    <col min="10" max="10" width="11.140625" style="1" bestFit="1" customWidth="1"/>
    <col min="11" max="11" width="10.00390625" style="5" bestFit="1" customWidth="1"/>
    <col min="12" max="16384" width="9.140625" style="5" customWidth="1"/>
  </cols>
  <sheetData>
    <row r="1" spans="1:9" ht="41.25" customHeight="1">
      <c r="A1" s="182" t="s">
        <v>221</v>
      </c>
      <c r="B1" s="182"/>
      <c r="C1" s="182"/>
      <c r="D1" s="182"/>
      <c r="E1" s="182"/>
      <c r="F1" s="182"/>
      <c r="G1" s="182"/>
      <c r="H1" s="182"/>
      <c r="I1" s="182"/>
    </row>
    <row r="2" spans="1:9" ht="22.5" customHeight="1">
      <c r="A2" s="182" t="s">
        <v>15</v>
      </c>
      <c r="B2" s="182"/>
      <c r="C2" s="183">
        <v>209921400167</v>
      </c>
      <c r="D2" s="183"/>
      <c r="E2" s="2"/>
      <c r="F2" s="2"/>
      <c r="G2" s="187" t="s">
        <v>222</v>
      </c>
      <c r="H2" s="187"/>
      <c r="I2" s="187"/>
    </row>
    <row r="3" spans="1:9" ht="11.25">
      <c r="A3" s="182" t="s">
        <v>16</v>
      </c>
      <c r="B3" s="182"/>
      <c r="C3" s="3" t="s">
        <v>17</v>
      </c>
      <c r="D3" s="2"/>
      <c r="E3" s="81" t="s">
        <v>18</v>
      </c>
      <c r="F3" s="81" t="s">
        <v>19</v>
      </c>
      <c r="G3" s="2"/>
      <c r="H3" s="2"/>
      <c r="I3" s="2"/>
    </row>
    <row r="4" ht="4.5" customHeight="1" thickBot="1"/>
    <row r="5" spans="1:9" ht="24" customHeight="1" thickTop="1">
      <c r="A5" s="175" t="s">
        <v>216</v>
      </c>
      <c r="B5" s="176"/>
      <c r="C5" s="176"/>
      <c r="D5" s="176"/>
      <c r="E5" s="176"/>
      <c r="F5" s="176"/>
      <c r="G5" s="189" t="s">
        <v>217</v>
      </c>
      <c r="H5" s="190"/>
      <c r="I5" s="6">
        <v>220</v>
      </c>
    </row>
    <row r="6" spans="1:9" ht="11.25" customHeight="1">
      <c r="A6" s="177"/>
      <c r="B6" s="178"/>
      <c r="C6" s="178"/>
      <c r="D6" s="178"/>
      <c r="E6" s="178"/>
      <c r="F6" s="178"/>
      <c r="G6" s="186" t="s">
        <v>194</v>
      </c>
      <c r="H6" s="80" t="s">
        <v>22</v>
      </c>
      <c r="I6" s="8">
        <v>0.3</v>
      </c>
    </row>
    <row r="7" spans="1:9" ht="11.25" customHeight="1">
      <c r="A7" s="177"/>
      <c r="B7" s="178"/>
      <c r="C7" s="178"/>
      <c r="D7" s="178"/>
      <c r="E7" s="178"/>
      <c r="F7" s="178"/>
      <c r="G7" s="186"/>
      <c r="H7" s="80" t="s">
        <v>23</v>
      </c>
      <c r="I7" s="9">
        <v>0</v>
      </c>
    </row>
    <row r="8" spans="1:9" ht="11.25" customHeight="1">
      <c r="A8" s="177"/>
      <c r="B8" s="178"/>
      <c r="C8" s="178"/>
      <c r="D8" s="178"/>
      <c r="E8" s="178"/>
      <c r="F8" s="178"/>
      <c r="G8" s="186"/>
      <c r="H8" s="80" t="s">
        <v>24</v>
      </c>
      <c r="I8" s="8">
        <v>0.4</v>
      </c>
    </row>
    <row r="9" spans="1:9" ht="24.75" customHeight="1">
      <c r="A9" s="179"/>
      <c r="B9" s="180"/>
      <c r="C9" s="180"/>
      <c r="D9" s="180"/>
      <c r="E9" s="180"/>
      <c r="F9" s="180"/>
      <c r="G9" s="186"/>
      <c r="H9" s="80" t="s">
        <v>23</v>
      </c>
      <c r="I9" s="10">
        <v>0</v>
      </c>
    </row>
    <row r="10" spans="1:9" ht="15" customHeight="1">
      <c r="A10" s="147" t="s">
        <v>25</v>
      </c>
      <c r="B10" s="174"/>
      <c r="C10" s="174"/>
      <c r="D10" s="174"/>
      <c r="E10" s="174"/>
      <c r="F10" s="174"/>
      <c r="G10" s="82" t="s">
        <v>199</v>
      </c>
      <c r="H10" s="80">
        <v>220</v>
      </c>
      <c r="I10" s="12">
        <v>2006.4</v>
      </c>
    </row>
    <row r="11" spans="1:9" ht="15" customHeight="1">
      <c r="A11" s="147" t="s">
        <v>27</v>
      </c>
      <c r="B11" s="174"/>
      <c r="C11" s="174"/>
      <c r="D11" s="174"/>
      <c r="E11" s="174"/>
      <c r="F11" s="174"/>
      <c r="G11" s="13" t="s">
        <v>28</v>
      </c>
      <c r="H11" s="80" t="s">
        <v>29</v>
      </c>
      <c r="I11" s="14">
        <v>0.05</v>
      </c>
    </row>
    <row r="12" spans="1:9" ht="15" customHeight="1">
      <c r="A12" s="175" t="s">
        <v>30</v>
      </c>
      <c r="B12" s="176"/>
      <c r="C12" s="176"/>
      <c r="D12" s="176"/>
      <c r="E12" s="176"/>
      <c r="F12" s="176"/>
      <c r="G12" s="181" t="s">
        <v>28</v>
      </c>
      <c r="H12" s="80" t="s">
        <v>31</v>
      </c>
      <c r="I12" s="10">
        <v>3.75</v>
      </c>
    </row>
    <row r="13" spans="1:9" ht="11.25">
      <c r="A13" s="177"/>
      <c r="B13" s="178"/>
      <c r="C13" s="178"/>
      <c r="D13" s="178"/>
      <c r="E13" s="178"/>
      <c r="F13" s="178"/>
      <c r="G13" s="181"/>
      <c r="H13" s="80" t="s">
        <v>32</v>
      </c>
      <c r="I13" s="10">
        <v>22</v>
      </c>
    </row>
    <row r="14" spans="1:9" ht="11.25">
      <c r="A14" s="177"/>
      <c r="B14" s="178"/>
      <c r="C14" s="178"/>
      <c r="D14" s="178"/>
      <c r="E14" s="178"/>
      <c r="F14" s="178"/>
      <c r="G14" s="181"/>
      <c r="H14" s="80" t="s">
        <v>33</v>
      </c>
      <c r="I14" s="10">
        <v>2</v>
      </c>
    </row>
    <row r="15" spans="1:9" ht="11.25">
      <c r="A15" s="179"/>
      <c r="B15" s="180"/>
      <c r="C15" s="180"/>
      <c r="D15" s="180"/>
      <c r="E15" s="180"/>
      <c r="F15" s="180"/>
      <c r="G15" s="181"/>
      <c r="H15" s="80" t="s">
        <v>34</v>
      </c>
      <c r="I15" s="8">
        <v>0.03</v>
      </c>
    </row>
    <row r="16" spans="1:9" ht="11.25" customHeight="1">
      <c r="A16" s="146" t="s">
        <v>200</v>
      </c>
      <c r="B16" s="146"/>
      <c r="C16" s="146"/>
      <c r="D16" s="146"/>
      <c r="E16" s="146"/>
      <c r="F16" s="147"/>
      <c r="G16" s="181" t="s">
        <v>36</v>
      </c>
      <c r="H16" s="80" t="s">
        <v>37</v>
      </c>
      <c r="I16" s="15">
        <v>190.52</v>
      </c>
    </row>
    <row r="17" spans="1:9" ht="11.25" customHeight="1">
      <c r="A17" s="146"/>
      <c r="B17" s="146"/>
      <c r="C17" s="146"/>
      <c r="D17" s="146"/>
      <c r="E17" s="146"/>
      <c r="F17" s="147"/>
      <c r="G17" s="181"/>
      <c r="H17" s="80" t="s">
        <v>180</v>
      </c>
      <c r="I17" s="9">
        <v>1</v>
      </c>
    </row>
    <row r="18" spans="1:9" ht="11.25" customHeight="1">
      <c r="A18" s="146"/>
      <c r="B18" s="146"/>
      <c r="C18" s="146"/>
      <c r="D18" s="146"/>
      <c r="E18" s="146"/>
      <c r="F18" s="147"/>
      <c r="G18" s="181"/>
      <c r="H18" s="80" t="s">
        <v>181</v>
      </c>
      <c r="I18" s="9">
        <v>1</v>
      </c>
    </row>
    <row r="19" spans="1:9" ht="11.25">
      <c r="A19" s="146"/>
      <c r="B19" s="146"/>
      <c r="C19" s="146"/>
      <c r="D19" s="146"/>
      <c r="E19" s="146"/>
      <c r="F19" s="147"/>
      <c r="G19" s="181"/>
      <c r="H19" s="80" t="s">
        <v>34</v>
      </c>
      <c r="I19" s="14">
        <v>0.15</v>
      </c>
    </row>
    <row r="20" spans="1:9" ht="12" thickBot="1">
      <c r="A20" s="146" t="s">
        <v>40</v>
      </c>
      <c r="B20" s="146"/>
      <c r="C20" s="146"/>
      <c r="D20" s="146"/>
      <c r="E20" s="146"/>
      <c r="F20" s="147"/>
      <c r="G20" s="16"/>
      <c r="H20" s="17" t="s">
        <v>29</v>
      </c>
      <c r="I20" s="18">
        <v>0.2</v>
      </c>
    </row>
    <row r="21" ht="4.5" customHeight="1" thickTop="1"/>
    <row r="22" spans="1:9" ht="17.25" customHeight="1">
      <c r="A22" s="132" t="s">
        <v>41</v>
      </c>
      <c r="B22" s="132"/>
      <c r="C22" s="132"/>
      <c r="D22" s="132"/>
      <c r="E22" s="132"/>
      <c r="F22" s="132"/>
      <c r="G22" s="132"/>
      <c r="H22" s="132"/>
      <c r="I22" s="132"/>
    </row>
    <row r="23" spans="1:9" ht="33.75">
      <c r="A23" s="19" t="s">
        <v>42</v>
      </c>
      <c r="B23" s="159" t="s">
        <v>43</v>
      </c>
      <c r="C23" s="160"/>
      <c r="D23" s="160"/>
      <c r="E23" s="160"/>
      <c r="F23" s="160"/>
      <c r="G23" s="161"/>
      <c r="H23" s="19" t="s">
        <v>44</v>
      </c>
      <c r="I23" s="19" t="s">
        <v>45</v>
      </c>
    </row>
    <row r="24" spans="1:9" ht="15" customHeight="1">
      <c r="A24" s="75">
        <v>1</v>
      </c>
      <c r="B24" s="126" t="s">
        <v>46</v>
      </c>
      <c r="C24" s="127"/>
      <c r="D24" s="127"/>
      <c r="E24" s="127"/>
      <c r="F24" s="127"/>
      <c r="G24" s="128"/>
      <c r="H24" s="21">
        <f>I24/$I$30</f>
        <v>1</v>
      </c>
      <c r="I24" s="22">
        <f>I10/H10*I5</f>
        <v>2006.4000000000003</v>
      </c>
    </row>
    <row r="25" spans="1:10" ht="15" customHeight="1">
      <c r="A25" s="75">
        <v>2</v>
      </c>
      <c r="B25" s="126" t="s">
        <v>47</v>
      </c>
      <c r="C25" s="127"/>
      <c r="D25" s="127"/>
      <c r="E25" s="127"/>
      <c r="F25" s="127"/>
      <c r="G25" s="128"/>
      <c r="H25" s="21">
        <f>I25/$I$30</f>
        <v>0</v>
      </c>
      <c r="I25" s="78">
        <v>0</v>
      </c>
      <c r="J25" s="24"/>
    </row>
    <row r="26" spans="1:9" ht="15" customHeight="1">
      <c r="A26" s="75">
        <v>3</v>
      </c>
      <c r="B26" s="126" t="s">
        <v>197</v>
      </c>
      <c r="C26" s="127"/>
      <c r="D26" s="127"/>
      <c r="E26" s="127"/>
      <c r="F26" s="127"/>
      <c r="G26" s="128"/>
      <c r="H26" s="21">
        <f>I26/$I$30</f>
        <v>0</v>
      </c>
      <c r="I26" s="22">
        <f>I6*I7*I10</f>
        <v>0</v>
      </c>
    </row>
    <row r="27" spans="1:9" ht="15" customHeight="1">
      <c r="A27" s="169">
        <v>4</v>
      </c>
      <c r="B27" s="133" t="s">
        <v>49</v>
      </c>
      <c r="C27" s="133"/>
      <c r="D27" s="133"/>
      <c r="E27" s="133"/>
      <c r="F27" s="133"/>
      <c r="G27" s="133"/>
      <c r="H27" s="21">
        <f>I27/$I$30</f>
        <v>0</v>
      </c>
      <c r="I27" s="22">
        <v>0</v>
      </c>
    </row>
    <row r="28" spans="1:9" ht="15" customHeight="1">
      <c r="A28" s="170"/>
      <c r="B28" s="171" t="s">
        <v>50</v>
      </c>
      <c r="C28" s="172"/>
      <c r="D28" s="172"/>
      <c r="E28" s="172"/>
      <c r="F28" s="172"/>
      <c r="G28" s="173"/>
      <c r="H28" s="21">
        <f>I28/$I$30</f>
        <v>0</v>
      </c>
      <c r="I28" s="22">
        <f>(I8*I9*I10)</f>
        <v>0</v>
      </c>
    </row>
    <row r="29" spans="1:9" ht="15" customHeight="1">
      <c r="A29" s="75">
        <v>5</v>
      </c>
      <c r="B29" s="126" t="s">
        <v>40</v>
      </c>
      <c r="C29" s="127"/>
      <c r="D29" s="127"/>
      <c r="E29" s="127"/>
      <c r="F29" s="127"/>
      <c r="G29" s="128"/>
      <c r="H29" s="21">
        <f>I29/$I$30</f>
        <v>0</v>
      </c>
      <c r="I29" s="22">
        <v>0</v>
      </c>
    </row>
    <row r="30" spans="1:10" s="28" customFormat="1" ht="15" customHeight="1">
      <c r="A30" s="153" t="s">
        <v>51</v>
      </c>
      <c r="B30" s="154"/>
      <c r="C30" s="154"/>
      <c r="D30" s="154"/>
      <c r="E30" s="154"/>
      <c r="F30" s="154"/>
      <c r="G30" s="155"/>
      <c r="H30" s="25">
        <f>SUM(H24:H29)</f>
        <v>1</v>
      </c>
      <c r="I30" s="76">
        <f>SUM(I24:I29)</f>
        <v>2006.4000000000003</v>
      </c>
      <c r="J30" s="27"/>
    </row>
    <row r="31" ht="4.5" customHeight="1"/>
    <row r="32" spans="1:9" ht="33.75" customHeight="1">
      <c r="A32" s="19" t="s">
        <v>52</v>
      </c>
      <c r="B32" s="159" t="s">
        <v>53</v>
      </c>
      <c r="C32" s="160"/>
      <c r="D32" s="160"/>
      <c r="E32" s="160"/>
      <c r="F32" s="160"/>
      <c r="G32" s="161"/>
      <c r="H32" s="19" t="s">
        <v>44</v>
      </c>
      <c r="I32" s="19" t="s">
        <v>45</v>
      </c>
    </row>
    <row r="33" spans="1:9" ht="15" customHeight="1">
      <c r="A33" s="75">
        <v>1</v>
      </c>
      <c r="B33" s="126" t="s">
        <v>54</v>
      </c>
      <c r="C33" s="127"/>
      <c r="D33" s="127"/>
      <c r="E33" s="127"/>
      <c r="F33" s="127"/>
      <c r="G33" s="128"/>
      <c r="H33" s="21">
        <v>0.2</v>
      </c>
      <c r="I33" s="22">
        <f>$I$30*H33</f>
        <v>401.2800000000001</v>
      </c>
    </row>
    <row r="34" spans="1:9" ht="15" customHeight="1">
      <c r="A34" s="75">
        <v>2</v>
      </c>
      <c r="B34" s="126" t="s">
        <v>55</v>
      </c>
      <c r="C34" s="127"/>
      <c r="D34" s="127"/>
      <c r="E34" s="127"/>
      <c r="F34" s="127"/>
      <c r="G34" s="128"/>
      <c r="H34" s="21">
        <v>0.015</v>
      </c>
      <c r="I34" s="22">
        <f aca="true" t="shared" si="0" ref="I34:I40">$I$30*H34</f>
        <v>30.096000000000004</v>
      </c>
    </row>
    <row r="35" spans="1:9" ht="15" customHeight="1">
      <c r="A35" s="75">
        <v>3</v>
      </c>
      <c r="B35" s="126" t="s">
        <v>56</v>
      </c>
      <c r="C35" s="127"/>
      <c r="D35" s="127"/>
      <c r="E35" s="127"/>
      <c r="F35" s="127"/>
      <c r="G35" s="128"/>
      <c r="H35" s="21">
        <v>0.01</v>
      </c>
      <c r="I35" s="22">
        <f t="shared" si="0"/>
        <v>20.064000000000004</v>
      </c>
    </row>
    <row r="36" spans="1:9" ht="15" customHeight="1">
      <c r="A36" s="75">
        <v>4</v>
      </c>
      <c r="B36" s="126" t="s">
        <v>57</v>
      </c>
      <c r="C36" s="127"/>
      <c r="D36" s="127"/>
      <c r="E36" s="127"/>
      <c r="F36" s="127"/>
      <c r="G36" s="128"/>
      <c r="H36" s="21">
        <v>0.002</v>
      </c>
      <c r="I36" s="22">
        <f t="shared" si="0"/>
        <v>4.0128</v>
      </c>
    </row>
    <row r="37" spans="1:9" ht="15" customHeight="1">
      <c r="A37" s="75">
        <v>5</v>
      </c>
      <c r="B37" s="126" t="s">
        <v>58</v>
      </c>
      <c r="C37" s="127"/>
      <c r="D37" s="127"/>
      <c r="E37" s="127"/>
      <c r="F37" s="127"/>
      <c r="G37" s="128"/>
      <c r="H37" s="21">
        <v>0.025</v>
      </c>
      <c r="I37" s="22">
        <f t="shared" si="0"/>
        <v>50.16000000000001</v>
      </c>
    </row>
    <row r="38" spans="1:9" ht="15" customHeight="1">
      <c r="A38" s="75">
        <v>6</v>
      </c>
      <c r="B38" s="126" t="s">
        <v>59</v>
      </c>
      <c r="C38" s="127"/>
      <c r="D38" s="127"/>
      <c r="E38" s="127"/>
      <c r="F38" s="127"/>
      <c r="G38" s="128"/>
      <c r="H38" s="21">
        <v>0.08</v>
      </c>
      <c r="I38" s="22">
        <f t="shared" si="0"/>
        <v>160.51200000000003</v>
      </c>
    </row>
    <row r="39" spans="1:9" ht="15" customHeight="1">
      <c r="A39" s="75">
        <v>7</v>
      </c>
      <c r="B39" s="126" t="s">
        <v>60</v>
      </c>
      <c r="C39" s="127"/>
      <c r="D39" s="127"/>
      <c r="E39" s="127"/>
      <c r="F39" s="127"/>
      <c r="G39" s="128"/>
      <c r="H39" s="21">
        <v>0.03</v>
      </c>
      <c r="I39" s="22">
        <f t="shared" si="0"/>
        <v>60.19200000000001</v>
      </c>
    </row>
    <row r="40" spans="1:9" ht="15" customHeight="1">
      <c r="A40" s="75">
        <v>8</v>
      </c>
      <c r="B40" s="126" t="s">
        <v>61</v>
      </c>
      <c r="C40" s="127"/>
      <c r="D40" s="127"/>
      <c r="E40" s="127"/>
      <c r="F40" s="127"/>
      <c r="G40" s="128"/>
      <c r="H40" s="21">
        <v>0.006</v>
      </c>
      <c r="I40" s="22">
        <f t="shared" si="0"/>
        <v>12.038400000000003</v>
      </c>
    </row>
    <row r="41" spans="1:10" s="28" customFormat="1" ht="15" customHeight="1">
      <c r="A41" s="153" t="s">
        <v>62</v>
      </c>
      <c r="B41" s="154"/>
      <c r="C41" s="154"/>
      <c r="D41" s="154"/>
      <c r="E41" s="154"/>
      <c r="F41" s="154"/>
      <c r="G41" s="155"/>
      <c r="H41" s="25">
        <f>SUM(H33:H40)</f>
        <v>0.3680000000000001</v>
      </c>
      <c r="I41" s="76">
        <f>I33+I34+I35+I36+I37+I38+I39+I40</f>
        <v>738.3552000000002</v>
      </c>
      <c r="J41" s="27"/>
    </row>
    <row r="42" spans="1:9" ht="15" customHeight="1">
      <c r="A42" s="168" t="s">
        <v>63</v>
      </c>
      <c r="B42" s="168"/>
      <c r="C42" s="168"/>
      <c r="D42" s="168"/>
      <c r="E42" s="168"/>
      <c r="F42" s="168"/>
      <c r="G42" s="168"/>
      <c r="H42" s="168"/>
      <c r="I42" s="168"/>
    </row>
    <row r="43" spans="1:9" ht="33.75" customHeight="1">
      <c r="A43" s="19" t="s">
        <v>64</v>
      </c>
      <c r="B43" s="159" t="s">
        <v>65</v>
      </c>
      <c r="C43" s="160"/>
      <c r="D43" s="160"/>
      <c r="E43" s="160"/>
      <c r="F43" s="160"/>
      <c r="G43" s="161"/>
      <c r="H43" s="19" t="s">
        <v>44</v>
      </c>
      <c r="I43" s="19" t="s">
        <v>45</v>
      </c>
    </row>
    <row r="44" spans="1:9" ht="15" customHeight="1">
      <c r="A44" s="75">
        <v>1</v>
      </c>
      <c r="B44" s="126" t="s">
        <v>66</v>
      </c>
      <c r="C44" s="127"/>
      <c r="D44" s="127"/>
      <c r="E44" s="127"/>
      <c r="F44" s="127"/>
      <c r="G44" s="128"/>
      <c r="H44" s="21">
        <v>0.1111</v>
      </c>
      <c r="I44" s="22">
        <f>$I$30*H44</f>
        <v>222.91104000000004</v>
      </c>
    </row>
    <row r="45" spans="1:9" ht="15" customHeight="1">
      <c r="A45" s="75">
        <v>2</v>
      </c>
      <c r="B45" s="126" t="s">
        <v>67</v>
      </c>
      <c r="C45" s="127"/>
      <c r="D45" s="127"/>
      <c r="E45" s="127"/>
      <c r="F45" s="127"/>
      <c r="G45" s="128"/>
      <c r="H45" s="21">
        <v>0.02047</v>
      </c>
      <c r="I45" s="22">
        <f aca="true" t="shared" si="1" ref="I45:I51">$I$30*H45</f>
        <v>41.071008000000006</v>
      </c>
    </row>
    <row r="46" spans="1:9" ht="15" customHeight="1">
      <c r="A46" s="75">
        <v>3</v>
      </c>
      <c r="B46" s="126" t="s">
        <v>68</v>
      </c>
      <c r="C46" s="127"/>
      <c r="D46" s="127"/>
      <c r="E46" s="127"/>
      <c r="F46" s="127"/>
      <c r="G46" s="128"/>
      <c r="H46" s="21">
        <v>0.012123</v>
      </c>
      <c r="I46" s="22">
        <f t="shared" si="1"/>
        <v>24.323587200000006</v>
      </c>
    </row>
    <row r="47" spans="1:9" ht="15" customHeight="1">
      <c r="A47" s="75">
        <v>4</v>
      </c>
      <c r="B47" s="126" t="s">
        <v>69</v>
      </c>
      <c r="C47" s="127"/>
      <c r="D47" s="127"/>
      <c r="E47" s="127"/>
      <c r="F47" s="127"/>
      <c r="G47" s="128"/>
      <c r="H47" s="21">
        <v>0.011436</v>
      </c>
      <c r="I47" s="22">
        <f t="shared" si="1"/>
        <v>22.945190400000005</v>
      </c>
    </row>
    <row r="48" spans="1:9" ht="15" customHeight="1">
      <c r="A48" s="75">
        <v>5</v>
      </c>
      <c r="B48" s="126" t="s">
        <v>70</v>
      </c>
      <c r="C48" s="127"/>
      <c r="D48" s="127"/>
      <c r="E48" s="127"/>
      <c r="F48" s="127"/>
      <c r="G48" s="128"/>
      <c r="H48" s="21">
        <v>0.000174</v>
      </c>
      <c r="I48" s="22">
        <f t="shared" si="1"/>
        <v>0.3491136000000001</v>
      </c>
    </row>
    <row r="49" spans="1:9" ht="15" customHeight="1">
      <c r="A49" s="75">
        <v>6</v>
      </c>
      <c r="B49" s="126" t="s">
        <v>71</v>
      </c>
      <c r="C49" s="127"/>
      <c r="D49" s="127"/>
      <c r="E49" s="127"/>
      <c r="F49" s="127"/>
      <c r="G49" s="128"/>
      <c r="H49" s="21">
        <v>0.000442</v>
      </c>
      <c r="I49" s="22">
        <f t="shared" si="1"/>
        <v>0.8868288000000002</v>
      </c>
    </row>
    <row r="50" spans="1:9" ht="15" customHeight="1">
      <c r="A50" s="75">
        <v>7</v>
      </c>
      <c r="B50" s="126" t="s">
        <v>72</v>
      </c>
      <c r="C50" s="127"/>
      <c r="D50" s="127"/>
      <c r="E50" s="127"/>
      <c r="F50" s="127"/>
      <c r="G50" s="128"/>
      <c r="H50" s="21">
        <v>0.000185</v>
      </c>
      <c r="I50" s="22">
        <f t="shared" si="1"/>
        <v>0.37118400000000007</v>
      </c>
    </row>
    <row r="51" spans="1:9" ht="15" customHeight="1">
      <c r="A51" s="75">
        <v>8</v>
      </c>
      <c r="B51" s="126" t="s">
        <v>73</v>
      </c>
      <c r="C51" s="127"/>
      <c r="D51" s="127"/>
      <c r="E51" s="127"/>
      <c r="F51" s="127"/>
      <c r="G51" s="128"/>
      <c r="H51" s="21">
        <v>0.09079</v>
      </c>
      <c r="I51" s="22">
        <f t="shared" si="1"/>
        <v>182.16105600000003</v>
      </c>
    </row>
    <row r="52" spans="1:10" s="28" customFormat="1" ht="15" customHeight="1">
      <c r="A52" s="153" t="s">
        <v>74</v>
      </c>
      <c r="B52" s="154"/>
      <c r="C52" s="154"/>
      <c r="D52" s="154"/>
      <c r="E52" s="154"/>
      <c r="F52" s="154"/>
      <c r="G52" s="155"/>
      <c r="H52" s="25">
        <f>SUM(H44:H51)</f>
        <v>0.24672</v>
      </c>
      <c r="I52" s="76">
        <f>I44+I45+I46+I47+I48+I49+I50+I51</f>
        <v>495.01900800000016</v>
      </c>
      <c r="J52" s="27"/>
    </row>
    <row r="53" spans="1:9" ht="11.25" customHeight="1">
      <c r="A53" s="29" t="s">
        <v>75</v>
      </c>
      <c r="B53" s="156" t="s">
        <v>76</v>
      </c>
      <c r="C53" s="156"/>
      <c r="D53" s="156"/>
      <c r="E53" s="156"/>
      <c r="F53" s="156"/>
      <c r="G53" s="156"/>
      <c r="H53" s="156"/>
      <c r="I53" s="156"/>
    </row>
    <row r="54" spans="1:9" ht="15" customHeight="1">
      <c r="A54" s="29" t="s">
        <v>77</v>
      </c>
      <c r="B54" s="164" t="s">
        <v>78</v>
      </c>
      <c r="C54" s="164"/>
      <c r="D54" s="164"/>
      <c r="E54" s="164"/>
      <c r="F54" s="164"/>
      <c r="G54" s="164"/>
      <c r="H54" s="164"/>
      <c r="I54" s="164"/>
    </row>
    <row r="55" spans="1:9" ht="33.75" customHeight="1">
      <c r="A55" s="19" t="s">
        <v>79</v>
      </c>
      <c r="B55" s="159" t="s">
        <v>80</v>
      </c>
      <c r="C55" s="160"/>
      <c r="D55" s="160"/>
      <c r="E55" s="160"/>
      <c r="F55" s="160"/>
      <c r="G55" s="161"/>
      <c r="H55" s="19" t="s">
        <v>44</v>
      </c>
      <c r="I55" s="19" t="s">
        <v>45</v>
      </c>
    </row>
    <row r="56" spans="1:9" ht="15" customHeight="1">
      <c r="A56" s="75">
        <v>1</v>
      </c>
      <c r="B56" s="126" t="s">
        <v>81</v>
      </c>
      <c r="C56" s="127"/>
      <c r="D56" s="127"/>
      <c r="E56" s="127"/>
      <c r="F56" s="127"/>
      <c r="G56" s="128"/>
      <c r="H56" s="21">
        <v>0.023627</v>
      </c>
      <c r="I56" s="22">
        <f>$I$30*H56</f>
        <v>47.40521280000001</v>
      </c>
    </row>
    <row r="57" spans="1:9" ht="15" customHeight="1">
      <c r="A57" s="75">
        <v>2</v>
      </c>
      <c r="B57" s="126" t="s">
        <v>82</v>
      </c>
      <c r="C57" s="127"/>
      <c r="D57" s="127"/>
      <c r="E57" s="127"/>
      <c r="F57" s="127"/>
      <c r="G57" s="128"/>
      <c r="H57" s="21">
        <v>0.001717</v>
      </c>
      <c r="I57" s="22">
        <f>$I$30*H57</f>
        <v>3.4449888000000004</v>
      </c>
    </row>
    <row r="58" spans="1:9" ht="15" customHeight="1">
      <c r="A58" s="75">
        <v>3</v>
      </c>
      <c r="B58" s="126" t="s">
        <v>83</v>
      </c>
      <c r="C58" s="127"/>
      <c r="D58" s="127"/>
      <c r="E58" s="127"/>
      <c r="F58" s="127"/>
      <c r="G58" s="128"/>
      <c r="H58" s="21">
        <v>0.011813</v>
      </c>
      <c r="I58" s="22">
        <f>$I$30*H58</f>
        <v>23.701603200000005</v>
      </c>
    </row>
    <row r="59" spans="1:10" s="28" customFormat="1" ht="15" customHeight="1">
      <c r="A59" s="153" t="s">
        <v>84</v>
      </c>
      <c r="B59" s="154"/>
      <c r="C59" s="154"/>
      <c r="D59" s="154"/>
      <c r="E59" s="154"/>
      <c r="F59" s="154"/>
      <c r="G59" s="155"/>
      <c r="H59" s="25">
        <f>SUM(H56:H58)</f>
        <v>0.037156999999999996</v>
      </c>
      <c r="I59" s="76">
        <f>I56+I57+I58</f>
        <v>74.55180480000001</v>
      </c>
      <c r="J59" s="27"/>
    </row>
    <row r="60" ht="4.5" customHeight="1"/>
    <row r="61" spans="1:9" ht="33.75">
      <c r="A61" s="19" t="s">
        <v>85</v>
      </c>
      <c r="B61" s="159" t="s">
        <v>86</v>
      </c>
      <c r="C61" s="160"/>
      <c r="D61" s="160"/>
      <c r="E61" s="160"/>
      <c r="F61" s="160"/>
      <c r="G61" s="161"/>
      <c r="H61" s="19" t="s">
        <v>44</v>
      </c>
      <c r="I61" s="19" t="s">
        <v>45</v>
      </c>
    </row>
    <row r="62" spans="1:9" ht="15" customHeight="1">
      <c r="A62" s="75">
        <v>1</v>
      </c>
      <c r="B62" s="126" t="s">
        <v>87</v>
      </c>
      <c r="C62" s="127"/>
      <c r="D62" s="127"/>
      <c r="E62" s="127"/>
      <c r="F62" s="127"/>
      <c r="G62" s="128"/>
      <c r="H62" s="21">
        <f>(H41*H52)</f>
        <v>0.09079296000000002</v>
      </c>
      <c r="I62" s="22">
        <f>$I$30*H62</f>
        <v>182.16699494400007</v>
      </c>
    </row>
    <row r="63" spans="1:11" s="28" customFormat="1" ht="15" customHeight="1">
      <c r="A63" s="153" t="s">
        <v>88</v>
      </c>
      <c r="B63" s="154"/>
      <c r="C63" s="154"/>
      <c r="D63" s="154"/>
      <c r="E63" s="154"/>
      <c r="F63" s="154"/>
      <c r="G63" s="155"/>
      <c r="H63" s="25">
        <f>SUM(H62:H62)</f>
        <v>0.09079296000000002</v>
      </c>
      <c r="I63" s="76">
        <f>I62</f>
        <v>182.16699494400007</v>
      </c>
      <c r="J63" s="27"/>
      <c r="K63" s="30"/>
    </row>
    <row r="64" ht="4.5" customHeight="1">
      <c r="J64" s="31"/>
    </row>
    <row r="65" spans="1:10" s="28" customFormat="1" ht="12">
      <c r="A65" s="167" t="s">
        <v>89</v>
      </c>
      <c r="B65" s="167"/>
      <c r="C65" s="167"/>
      <c r="D65" s="167"/>
      <c r="E65" s="167"/>
      <c r="F65" s="167"/>
      <c r="G65" s="167"/>
      <c r="H65" s="32">
        <f>H41+H52+H59+H63</f>
        <v>0.7426699600000002</v>
      </c>
      <c r="I65" s="33">
        <f>I41+I52+I59+I63</f>
        <v>1490.0930077440007</v>
      </c>
      <c r="J65" s="27"/>
    </row>
    <row r="66" ht="4.5" customHeight="1"/>
    <row r="67" spans="1:9" ht="33.75">
      <c r="A67" s="19" t="s">
        <v>90</v>
      </c>
      <c r="B67" s="159" t="s">
        <v>91</v>
      </c>
      <c r="C67" s="160"/>
      <c r="D67" s="160"/>
      <c r="E67" s="160"/>
      <c r="F67" s="160"/>
      <c r="G67" s="161"/>
      <c r="H67" s="19" t="s">
        <v>44</v>
      </c>
      <c r="I67" s="19" t="s">
        <v>45</v>
      </c>
    </row>
    <row r="68" spans="1:9" ht="15" customHeight="1">
      <c r="A68" s="81">
        <v>1</v>
      </c>
      <c r="B68" s="126" t="s">
        <v>92</v>
      </c>
      <c r="C68" s="127"/>
      <c r="D68" s="127"/>
      <c r="E68" s="127"/>
      <c r="F68" s="127"/>
      <c r="G68" s="128"/>
      <c r="H68" s="21">
        <f>I68/$I$30</f>
        <v>0.08071271929824561</v>
      </c>
      <c r="I68" s="22">
        <f>I79</f>
        <v>161.942</v>
      </c>
    </row>
    <row r="69" spans="1:9" ht="15" customHeight="1">
      <c r="A69" s="81">
        <v>2</v>
      </c>
      <c r="B69" s="126" t="s">
        <v>93</v>
      </c>
      <c r="C69" s="127"/>
      <c r="D69" s="127"/>
      <c r="E69" s="127"/>
      <c r="F69" s="127"/>
      <c r="G69" s="128"/>
      <c r="H69" s="21">
        <f>I69/$I$30</f>
        <v>0.052236842105263144</v>
      </c>
      <c r="I69" s="22">
        <f>I75</f>
        <v>104.80799999999999</v>
      </c>
    </row>
    <row r="70" spans="1:9" ht="15" customHeight="1">
      <c r="A70" s="75">
        <v>3</v>
      </c>
      <c r="B70" s="126" t="s">
        <v>94</v>
      </c>
      <c r="C70" s="127"/>
      <c r="D70" s="127"/>
      <c r="E70" s="127"/>
      <c r="F70" s="127"/>
      <c r="G70" s="128"/>
      <c r="H70" s="21">
        <f>I70/$I$30</f>
        <v>0</v>
      </c>
      <c r="I70" s="22">
        <v>0</v>
      </c>
    </row>
    <row r="71" spans="1:10" ht="15" customHeight="1">
      <c r="A71" s="153" t="s">
        <v>95</v>
      </c>
      <c r="B71" s="154"/>
      <c r="C71" s="154"/>
      <c r="D71" s="154"/>
      <c r="E71" s="154"/>
      <c r="F71" s="154"/>
      <c r="G71" s="155"/>
      <c r="H71" s="25">
        <f>H68+H69+H70</f>
        <v>0.13294956140350875</v>
      </c>
      <c r="I71" s="76">
        <f>I68+I69+I70</f>
        <v>266.75</v>
      </c>
      <c r="J71" s="24"/>
    </row>
    <row r="72" spans="1:9" ht="4.5" customHeight="1">
      <c r="A72" s="34"/>
      <c r="B72" s="34"/>
      <c r="C72" s="34"/>
      <c r="D72" s="34"/>
      <c r="E72" s="34"/>
      <c r="F72" s="34"/>
      <c r="G72" s="34"/>
      <c r="H72" s="35"/>
      <c r="I72" s="36"/>
    </row>
    <row r="73" spans="1:9" ht="15" customHeight="1">
      <c r="A73" s="165" t="s">
        <v>96</v>
      </c>
      <c r="B73" s="165"/>
      <c r="C73" s="165"/>
      <c r="D73" s="165"/>
      <c r="E73" s="165"/>
      <c r="F73" s="165"/>
      <c r="G73" s="165"/>
      <c r="H73" s="165"/>
      <c r="I73" s="165"/>
    </row>
    <row r="74" spans="1:9" ht="24" customHeight="1">
      <c r="A74" s="146" t="s">
        <v>97</v>
      </c>
      <c r="B74" s="146"/>
      <c r="C74" s="75" t="s">
        <v>98</v>
      </c>
      <c r="D74" s="75" t="s">
        <v>99</v>
      </c>
      <c r="E74" s="75" t="s">
        <v>100</v>
      </c>
      <c r="F74" s="75" t="s">
        <v>101</v>
      </c>
      <c r="G74" s="75" t="s">
        <v>102</v>
      </c>
      <c r="H74" s="21" t="s">
        <v>103</v>
      </c>
      <c r="I74" s="22" t="s">
        <v>104</v>
      </c>
    </row>
    <row r="75" spans="1:9" ht="15" customHeight="1">
      <c r="A75" s="146">
        <f>I12</f>
        <v>3.75</v>
      </c>
      <c r="B75" s="146"/>
      <c r="C75" s="75">
        <f>I13</f>
        <v>22</v>
      </c>
      <c r="D75" s="75">
        <f>I14</f>
        <v>2</v>
      </c>
      <c r="E75" s="79">
        <f>A75*C75*D75</f>
        <v>165</v>
      </c>
      <c r="F75" s="79">
        <f>I24</f>
        <v>2006.4000000000003</v>
      </c>
      <c r="G75" s="38">
        <f>I15</f>
        <v>0.03</v>
      </c>
      <c r="H75" s="79">
        <f>F75*G75</f>
        <v>60.19200000000001</v>
      </c>
      <c r="I75" s="22">
        <f>E75-H75</f>
        <v>104.80799999999999</v>
      </c>
    </row>
    <row r="76" spans="1:9" ht="4.5" customHeight="1">
      <c r="A76" s="39"/>
      <c r="B76" s="39"/>
      <c r="C76" s="39"/>
      <c r="D76" s="39"/>
      <c r="E76" s="40"/>
      <c r="F76" s="40"/>
      <c r="G76" s="41"/>
      <c r="H76" s="40"/>
      <c r="I76" s="42"/>
    </row>
    <row r="77" spans="1:9" ht="15" customHeight="1">
      <c r="A77" s="165" t="s">
        <v>105</v>
      </c>
      <c r="B77" s="165"/>
      <c r="C77" s="165"/>
      <c r="D77" s="165"/>
      <c r="E77" s="165"/>
      <c r="F77" s="165"/>
      <c r="G77" s="165"/>
      <c r="H77" s="165"/>
      <c r="I77" s="165"/>
    </row>
    <row r="78" spans="1:9" ht="23.25" customHeight="1">
      <c r="A78" s="146" t="s">
        <v>106</v>
      </c>
      <c r="B78" s="146"/>
      <c r="C78" s="75" t="s">
        <v>182</v>
      </c>
      <c r="D78" s="75" t="s">
        <v>108</v>
      </c>
      <c r="E78" s="75" t="s">
        <v>100</v>
      </c>
      <c r="F78" s="75" t="s">
        <v>101</v>
      </c>
      <c r="G78" s="75" t="s">
        <v>102</v>
      </c>
      <c r="H78" s="21" t="str">
        <f>H74</f>
        <v>Valor desconto</v>
      </c>
      <c r="I78" s="22" t="s">
        <v>104</v>
      </c>
    </row>
    <row r="79" spans="1:9" ht="15" customHeight="1">
      <c r="A79" s="166">
        <f>I16</f>
        <v>190.52</v>
      </c>
      <c r="B79" s="166"/>
      <c r="C79" s="43">
        <f>I17</f>
        <v>1</v>
      </c>
      <c r="D79" s="75">
        <f>I18</f>
        <v>1</v>
      </c>
      <c r="E79" s="79">
        <f>A79*C79*D79</f>
        <v>190.52</v>
      </c>
      <c r="F79" s="79">
        <f>E79</f>
        <v>190.52</v>
      </c>
      <c r="G79" s="74">
        <f>I19</f>
        <v>0.15</v>
      </c>
      <c r="H79" s="79">
        <f>F79*G79</f>
        <v>28.578</v>
      </c>
      <c r="I79" s="22">
        <f>E79-H79</f>
        <v>161.942</v>
      </c>
    </row>
    <row r="80" ht="4.5" customHeight="1"/>
    <row r="81" spans="1:12" ht="12">
      <c r="A81" s="137" t="s">
        <v>109</v>
      </c>
      <c r="B81" s="137"/>
      <c r="C81" s="137"/>
      <c r="D81" s="137"/>
      <c r="E81" s="137"/>
      <c r="F81" s="137"/>
      <c r="G81" s="137"/>
      <c r="H81" s="45">
        <f>H30+H65+H71</f>
        <v>1.875619521403509</v>
      </c>
      <c r="I81" s="46">
        <f>I30+I65+I71</f>
        <v>3763.2430077440013</v>
      </c>
      <c r="J81" s="24"/>
      <c r="L81" s="24"/>
    </row>
    <row r="82" spans="1:12" s="51" customFormat="1" ht="4.5" customHeight="1">
      <c r="A82" s="47"/>
      <c r="B82" s="47"/>
      <c r="C82" s="47"/>
      <c r="D82" s="47"/>
      <c r="E82" s="47"/>
      <c r="F82" s="47"/>
      <c r="G82" s="47"/>
      <c r="H82" s="48"/>
      <c r="I82" s="49"/>
      <c r="J82" s="50"/>
      <c r="L82" s="50"/>
    </row>
    <row r="83" spans="1:9" ht="11.25">
      <c r="A83" s="132" t="s">
        <v>110</v>
      </c>
      <c r="B83" s="132"/>
      <c r="C83" s="132"/>
      <c r="D83" s="132"/>
      <c r="E83" s="132"/>
      <c r="F83" s="132"/>
      <c r="G83" s="132"/>
      <c r="H83" s="132"/>
      <c r="I83" s="132"/>
    </row>
    <row r="84" spans="1:9" ht="33.75">
      <c r="A84" s="19" t="s">
        <v>42</v>
      </c>
      <c r="B84" s="159" t="s">
        <v>111</v>
      </c>
      <c r="C84" s="160"/>
      <c r="D84" s="160"/>
      <c r="E84" s="160"/>
      <c r="F84" s="160"/>
      <c r="G84" s="161"/>
      <c r="H84" s="19" t="s">
        <v>44</v>
      </c>
      <c r="I84" s="19" t="s">
        <v>45</v>
      </c>
    </row>
    <row r="85" spans="1:9" ht="15" customHeight="1">
      <c r="A85" s="75">
        <v>1</v>
      </c>
      <c r="B85" s="126" t="s">
        <v>112</v>
      </c>
      <c r="C85" s="127"/>
      <c r="D85" s="127"/>
      <c r="E85" s="127"/>
      <c r="F85" s="127"/>
      <c r="G85" s="128"/>
      <c r="H85" s="21">
        <f>I85/$I$96</f>
        <v>0</v>
      </c>
      <c r="I85" s="22">
        <v>0</v>
      </c>
    </row>
    <row r="86" spans="1:9" ht="15" customHeight="1">
      <c r="A86" s="75">
        <v>2</v>
      </c>
      <c r="B86" s="126" t="s">
        <v>113</v>
      </c>
      <c r="C86" s="127"/>
      <c r="D86" s="127"/>
      <c r="E86" s="127"/>
      <c r="F86" s="127"/>
      <c r="G86" s="128"/>
      <c r="H86" s="21">
        <f>I86/$I$96</f>
        <v>0</v>
      </c>
      <c r="I86" s="22">
        <v>0</v>
      </c>
    </row>
    <row r="87" spans="1:9" ht="15" customHeight="1">
      <c r="A87" s="75">
        <v>3</v>
      </c>
      <c r="B87" s="126" t="s">
        <v>114</v>
      </c>
      <c r="C87" s="127"/>
      <c r="D87" s="127"/>
      <c r="E87" s="127"/>
      <c r="F87" s="127"/>
      <c r="G87" s="128"/>
      <c r="H87" s="21">
        <f>I87/$I$96</f>
        <v>0</v>
      </c>
      <c r="I87" s="22">
        <v>0</v>
      </c>
    </row>
    <row r="88" spans="1:9" ht="15" customHeight="1">
      <c r="A88" s="75">
        <v>4</v>
      </c>
      <c r="B88" s="126" t="s">
        <v>115</v>
      </c>
      <c r="C88" s="127"/>
      <c r="D88" s="127"/>
      <c r="E88" s="127"/>
      <c r="F88" s="127"/>
      <c r="G88" s="128"/>
      <c r="H88" s="21">
        <f>I88/$I$96</f>
        <v>0</v>
      </c>
      <c r="I88" s="22">
        <v>0</v>
      </c>
    </row>
    <row r="89" spans="1:9" ht="15" customHeight="1">
      <c r="A89" s="75">
        <v>5</v>
      </c>
      <c r="B89" s="126" t="s">
        <v>116</v>
      </c>
      <c r="C89" s="127"/>
      <c r="D89" s="127"/>
      <c r="E89" s="127"/>
      <c r="F89" s="127"/>
      <c r="G89" s="128"/>
      <c r="H89" s="21">
        <f>I89/$I$96</f>
        <v>0</v>
      </c>
      <c r="I89" s="22">
        <v>0</v>
      </c>
    </row>
    <row r="90" spans="1:9" ht="15" customHeight="1">
      <c r="A90" s="75">
        <v>6</v>
      </c>
      <c r="B90" s="126" t="s">
        <v>117</v>
      </c>
      <c r="C90" s="127"/>
      <c r="D90" s="127"/>
      <c r="E90" s="127"/>
      <c r="F90" s="127"/>
      <c r="G90" s="128"/>
      <c r="H90" s="21">
        <f>I90/$I$96</f>
        <v>0</v>
      </c>
      <c r="I90" s="22">
        <v>0</v>
      </c>
    </row>
    <row r="91" spans="1:10" ht="15" customHeight="1">
      <c r="A91" s="153" t="s">
        <v>118</v>
      </c>
      <c r="B91" s="154"/>
      <c r="C91" s="154"/>
      <c r="D91" s="154"/>
      <c r="E91" s="154"/>
      <c r="F91" s="154"/>
      <c r="G91" s="155"/>
      <c r="H91" s="25">
        <f>H85+H86+H87+H88+H89+H90</f>
        <v>0</v>
      </c>
      <c r="I91" s="52">
        <f>I85+I86+I87+I88+I89+I90</f>
        <v>0</v>
      </c>
      <c r="J91" s="24"/>
    </row>
    <row r="92" spans="1:9" ht="16.5" customHeight="1">
      <c r="A92" s="29" t="s">
        <v>119</v>
      </c>
      <c r="B92" s="156" t="s">
        <v>120</v>
      </c>
      <c r="C92" s="156"/>
      <c r="D92" s="156"/>
      <c r="E92" s="156"/>
      <c r="F92" s="156"/>
      <c r="G92" s="156"/>
      <c r="H92" s="156"/>
      <c r="I92" s="156"/>
    </row>
    <row r="93" spans="1:9" ht="16.5" customHeight="1">
      <c r="A93" s="29" t="s">
        <v>121</v>
      </c>
      <c r="B93" s="143" t="s">
        <v>122</v>
      </c>
      <c r="C93" s="143"/>
      <c r="D93" s="143"/>
      <c r="E93" s="143"/>
      <c r="F93" s="143"/>
      <c r="G93" s="143"/>
      <c r="H93" s="164"/>
      <c r="I93" s="164"/>
    </row>
    <row r="94" spans="1:9" ht="30" customHeight="1">
      <c r="A94" s="162" t="s">
        <v>123</v>
      </c>
      <c r="B94" s="162"/>
      <c r="C94" s="162"/>
      <c r="D94" s="162"/>
      <c r="E94" s="162"/>
      <c r="F94" s="53">
        <v>0.2</v>
      </c>
      <c r="G94" s="54">
        <f>I96*F94</f>
        <v>731.6870015488003</v>
      </c>
      <c r="H94" s="55" t="s">
        <v>124</v>
      </c>
      <c r="I94" s="56">
        <f>I69</f>
        <v>104.80799999999999</v>
      </c>
    </row>
    <row r="95" spans="1:10" s="60" customFormat="1" ht="16.5" customHeight="1">
      <c r="A95" s="157" t="s">
        <v>125</v>
      </c>
      <c r="B95" s="157"/>
      <c r="C95" s="77" t="s">
        <v>126</v>
      </c>
      <c r="D95" s="77" t="s">
        <v>127</v>
      </c>
      <c r="E95" s="77" t="s">
        <v>128</v>
      </c>
      <c r="F95" s="77" t="s">
        <v>129</v>
      </c>
      <c r="G95" s="77" t="s">
        <v>130</v>
      </c>
      <c r="H95" s="55" t="s">
        <v>131</v>
      </c>
      <c r="I95" s="58" t="s">
        <v>132</v>
      </c>
      <c r="J95" s="59"/>
    </row>
    <row r="96" spans="1:10" ht="16.5" customHeight="1">
      <c r="A96" s="158">
        <f>I30</f>
        <v>2006.4000000000003</v>
      </c>
      <c r="B96" s="158"/>
      <c r="C96" s="78">
        <f>I41</f>
        <v>738.3552000000002</v>
      </c>
      <c r="D96" s="78">
        <f>I52</f>
        <v>495.01900800000016</v>
      </c>
      <c r="E96" s="78">
        <f>I59</f>
        <v>74.55180480000001</v>
      </c>
      <c r="F96" s="78">
        <f>I63</f>
        <v>182.16699494400007</v>
      </c>
      <c r="G96" s="78">
        <f>I71</f>
        <v>266.75</v>
      </c>
      <c r="H96" s="78">
        <f>A96+C96+D96+E96+F96+G96</f>
        <v>3763.243007744001</v>
      </c>
      <c r="I96" s="78">
        <f>H96-I94</f>
        <v>3658.435007744001</v>
      </c>
      <c r="J96" s="24"/>
    </row>
    <row r="97" spans="1:9" ht="4.5" customHeight="1">
      <c r="A97" s="29"/>
      <c r="B97" s="163"/>
      <c r="C97" s="163"/>
      <c r="D97" s="163"/>
      <c r="E97" s="163"/>
      <c r="F97" s="163"/>
      <c r="G97" s="163"/>
      <c r="H97" s="163"/>
      <c r="I97" s="163"/>
    </row>
    <row r="98" spans="1:9" ht="33.75">
      <c r="A98" s="19" t="s">
        <v>52</v>
      </c>
      <c r="B98" s="159" t="s">
        <v>133</v>
      </c>
      <c r="C98" s="160"/>
      <c r="D98" s="160"/>
      <c r="E98" s="160"/>
      <c r="F98" s="160"/>
      <c r="G98" s="161"/>
      <c r="H98" s="19" t="s">
        <v>44</v>
      </c>
      <c r="I98" s="19" t="s">
        <v>45</v>
      </c>
    </row>
    <row r="99" spans="1:9" ht="15" customHeight="1">
      <c r="A99" s="75">
        <v>1</v>
      </c>
      <c r="B99" s="126" t="s">
        <v>134</v>
      </c>
      <c r="C99" s="127"/>
      <c r="D99" s="127"/>
      <c r="E99" s="127"/>
      <c r="F99" s="127"/>
      <c r="G99" s="128"/>
      <c r="H99" s="21">
        <f>I99/$I$81</f>
        <v>0</v>
      </c>
      <c r="I99" s="22">
        <v>0</v>
      </c>
    </row>
    <row r="100" spans="1:9" ht="15" customHeight="1">
      <c r="A100" s="75">
        <v>2</v>
      </c>
      <c r="B100" s="126" t="s">
        <v>135</v>
      </c>
      <c r="C100" s="127"/>
      <c r="D100" s="127"/>
      <c r="E100" s="127"/>
      <c r="F100" s="127"/>
      <c r="G100" s="128"/>
      <c r="H100" s="21">
        <f>I100/$I$81</f>
        <v>0</v>
      </c>
      <c r="I100" s="22">
        <v>0</v>
      </c>
    </row>
    <row r="101" spans="1:9" ht="15" customHeight="1">
      <c r="A101" s="153" t="s">
        <v>136</v>
      </c>
      <c r="B101" s="154"/>
      <c r="C101" s="154"/>
      <c r="D101" s="154"/>
      <c r="E101" s="154"/>
      <c r="F101" s="154"/>
      <c r="G101" s="155"/>
      <c r="H101" s="25">
        <f>H99+H100</f>
        <v>0</v>
      </c>
      <c r="I101" s="76">
        <f>I99+I100</f>
        <v>0</v>
      </c>
    </row>
    <row r="102" ht="4.5" customHeight="1"/>
    <row r="103" spans="1:9" ht="33.75">
      <c r="A103" s="19" t="s">
        <v>64</v>
      </c>
      <c r="B103" s="159" t="s">
        <v>137</v>
      </c>
      <c r="C103" s="160"/>
      <c r="D103" s="160"/>
      <c r="E103" s="160"/>
      <c r="F103" s="160"/>
      <c r="G103" s="161"/>
      <c r="H103" s="19" t="s">
        <v>44</v>
      </c>
      <c r="I103" s="19" t="s">
        <v>45</v>
      </c>
    </row>
    <row r="104" spans="1:9" ht="15" customHeight="1">
      <c r="A104" s="75">
        <v>1</v>
      </c>
      <c r="B104" s="126" t="s">
        <v>137</v>
      </c>
      <c r="C104" s="127"/>
      <c r="D104" s="127"/>
      <c r="E104" s="127"/>
      <c r="F104" s="127"/>
      <c r="G104" s="128"/>
      <c r="H104" s="21">
        <f>I104/I81</f>
        <v>0</v>
      </c>
      <c r="I104" s="22">
        <v>0</v>
      </c>
    </row>
    <row r="105" spans="1:11" ht="15" customHeight="1">
      <c r="A105" s="153" t="s">
        <v>136</v>
      </c>
      <c r="B105" s="154"/>
      <c r="C105" s="154"/>
      <c r="D105" s="154"/>
      <c r="E105" s="154"/>
      <c r="F105" s="154"/>
      <c r="G105" s="155"/>
      <c r="H105" s="25">
        <f>H104</f>
        <v>0</v>
      </c>
      <c r="I105" s="76">
        <f>I104</f>
        <v>0</v>
      </c>
      <c r="J105" s="24"/>
      <c r="K105" s="24"/>
    </row>
    <row r="106" spans="1:9" ht="4.5" customHeight="1">
      <c r="A106" s="34"/>
      <c r="B106" s="34"/>
      <c r="C106" s="34"/>
      <c r="D106" s="34"/>
      <c r="E106" s="34"/>
      <c r="F106" s="34"/>
      <c r="G106" s="34"/>
      <c r="H106" s="35"/>
      <c r="I106" s="36"/>
    </row>
    <row r="107" spans="1:12" ht="39" customHeight="1">
      <c r="A107" s="162" t="s">
        <v>138</v>
      </c>
      <c r="B107" s="162"/>
      <c r="C107" s="162"/>
      <c r="D107" s="162"/>
      <c r="E107" s="162"/>
      <c r="F107" s="53">
        <v>0.18</v>
      </c>
      <c r="G107" s="54">
        <f>I109*F107</f>
        <v>658.5183013939201</v>
      </c>
      <c r="H107" s="55" t="s">
        <v>124</v>
      </c>
      <c r="I107" s="56">
        <f>I69</f>
        <v>104.80799999999999</v>
      </c>
      <c r="L107" s="1"/>
    </row>
    <row r="108" spans="1:12" s="60" customFormat="1" ht="16.5" customHeight="1">
      <c r="A108" s="157" t="s">
        <v>125</v>
      </c>
      <c r="B108" s="157"/>
      <c r="C108" s="77" t="s">
        <v>126</v>
      </c>
      <c r="D108" s="77" t="s">
        <v>127</v>
      </c>
      <c r="E108" s="77" t="s">
        <v>128</v>
      </c>
      <c r="F108" s="77" t="s">
        <v>129</v>
      </c>
      <c r="G108" s="77" t="s">
        <v>130</v>
      </c>
      <c r="H108" s="55" t="s">
        <v>131</v>
      </c>
      <c r="I108" s="58" t="s">
        <v>132</v>
      </c>
      <c r="J108" s="59"/>
      <c r="L108" s="59"/>
    </row>
    <row r="109" spans="1:12" ht="16.5" customHeight="1">
      <c r="A109" s="158">
        <f>I30</f>
        <v>2006.4000000000003</v>
      </c>
      <c r="B109" s="158"/>
      <c r="C109" s="78">
        <f>I41</f>
        <v>738.3552000000002</v>
      </c>
      <c r="D109" s="78">
        <f>I52</f>
        <v>495.01900800000016</v>
      </c>
      <c r="E109" s="78">
        <f>I59</f>
        <v>74.55180480000001</v>
      </c>
      <c r="F109" s="78">
        <f>I63</f>
        <v>182.16699494400007</v>
      </c>
      <c r="G109" s="78">
        <f>I71</f>
        <v>266.75</v>
      </c>
      <c r="H109" s="78">
        <f>A109+C109+D109+E109+F109+G109</f>
        <v>3763.243007744001</v>
      </c>
      <c r="I109" s="78">
        <f>H109-I107</f>
        <v>3658.435007744001</v>
      </c>
      <c r="J109" s="24"/>
      <c r="L109" s="1"/>
    </row>
    <row r="110" ht="4.5" customHeight="1"/>
    <row r="111" spans="1:9" ht="12">
      <c r="A111" s="137" t="s">
        <v>139</v>
      </c>
      <c r="B111" s="137"/>
      <c r="C111" s="137"/>
      <c r="D111" s="137"/>
      <c r="E111" s="137"/>
      <c r="F111" s="137"/>
      <c r="G111" s="137"/>
      <c r="H111" s="45">
        <f>H91+H101+H105</f>
        <v>0</v>
      </c>
      <c r="I111" s="46">
        <f>I91+I101+I105</f>
        <v>0</v>
      </c>
    </row>
    <row r="112" ht="4.5" customHeight="1"/>
    <row r="113" spans="1:9" ht="11.25">
      <c r="A113" s="132" t="s">
        <v>140</v>
      </c>
      <c r="B113" s="132"/>
      <c r="C113" s="132"/>
      <c r="D113" s="132"/>
      <c r="E113" s="132"/>
      <c r="F113" s="132"/>
      <c r="G113" s="132"/>
      <c r="H113" s="132"/>
      <c r="I113" s="132"/>
    </row>
    <row r="114" spans="1:9" ht="33.75">
      <c r="A114" s="19" t="s">
        <v>42</v>
      </c>
      <c r="B114" s="159" t="s">
        <v>141</v>
      </c>
      <c r="C114" s="160"/>
      <c r="D114" s="160"/>
      <c r="E114" s="160"/>
      <c r="F114" s="160"/>
      <c r="G114" s="161"/>
      <c r="H114" s="19" t="s">
        <v>44</v>
      </c>
      <c r="I114" s="19" t="s">
        <v>45</v>
      </c>
    </row>
    <row r="115" spans="1:9" ht="15" customHeight="1">
      <c r="A115" s="75">
        <v>1</v>
      </c>
      <c r="B115" s="126" t="s">
        <v>142</v>
      </c>
      <c r="C115" s="127"/>
      <c r="D115" s="127"/>
      <c r="E115" s="127"/>
      <c r="F115" s="127"/>
      <c r="G115" s="128"/>
      <c r="H115" s="21">
        <f>I115/$I$81</f>
        <v>0.007115489874110564</v>
      </c>
      <c r="I115" s="22">
        <f>($D$125/$E$127)*H125</f>
        <v>26.777317515419824</v>
      </c>
    </row>
    <row r="116" spans="1:9" ht="15" customHeight="1">
      <c r="A116" s="75">
        <v>2</v>
      </c>
      <c r="B116" s="126" t="s">
        <v>143</v>
      </c>
      <c r="C116" s="127"/>
      <c r="D116" s="127"/>
      <c r="E116" s="127"/>
      <c r="F116" s="127"/>
      <c r="G116" s="128"/>
      <c r="H116" s="21">
        <f>I116/$I$81</f>
        <v>0.03284072249589491</v>
      </c>
      <c r="I116" s="22">
        <f>($D$125/$E$127)*H126</f>
        <v>123.58761930193765</v>
      </c>
    </row>
    <row r="117" spans="1:9" ht="15" customHeight="1">
      <c r="A117" s="75">
        <v>3</v>
      </c>
      <c r="B117" s="126" t="s">
        <v>27</v>
      </c>
      <c r="C117" s="127"/>
      <c r="D117" s="127"/>
      <c r="E117" s="127"/>
      <c r="F117" s="127"/>
      <c r="G117" s="128"/>
      <c r="H117" s="21">
        <f>I117/$I$81</f>
        <v>0.054734537493158195</v>
      </c>
      <c r="I117" s="22">
        <f>($D$125/$E$127)*H127</f>
        <v>205.97936550322945</v>
      </c>
    </row>
    <row r="118" spans="1:9" ht="15" customHeight="1">
      <c r="A118" s="75">
        <v>4</v>
      </c>
      <c r="B118" s="126" t="s">
        <v>144</v>
      </c>
      <c r="C118" s="127"/>
      <c r="D118" s="127"/>
      <c r="E118" s="127"/>
      <c r="F118" s="127"/>
      <c r="G118" s="128"/>
      <c r="H118" s="21">
        <f>I118/$I$81</f>
        <v>0</v>
      </c>
      <c r="I118" s="22">
        <v>0</v>
      </c>
    </row>
    <row r="119" spans="1:9" ht="15" customHeight="1">
      <c r="A119" s="75">
        <v>5</v>
      </c>
      <c r="B119" s="126" t="s">
        <v>117</v>
      </c>
      <c r="C119" s="127"/>
      <c r="D119" s="127"/>
      <c r="E119" s="127"/>
      <c r="F119" s="127"/>
      <c r="G119" s="128"/>
      <c r="H119" s="21">
        <f>I119/$I$81</f>
        <v>0</v>
      </c>
      <c r="I119" s="22">
        <v>0</v>
      </c>
    </row>
    <row r="120" spans="1:9" ht="15" customHeight="1">
      <c r="A120" s="153" t="s">
        <v>145</v>
      </c>
      <c r="B120" s="154"/>
      <c r="C120" s="154"/>
      <c r="D120" s="154"/>
      <c r="E120" s="154"/>
      <c r="F120" s="154"/>
      <c r="G120" s="155"/>
      <c r="H120" s="25">
        <f>H115+H116+H117+H118+H119</f>
        <v>0.09469074986316367</v>
      </c>
      <c r="I120" s="76">
        <f>I115+I116+I117+I118+I119</f>
        <v>356.34430232058696</v>
      </c>
    </row>
    <row r="121" spans="1:9" ht="11.25" customHeight="1">
      <c r="A121" s="29" t="s">
        <v>146</v>
      </c>
      <c r="B121" s="156" t="s">
        <v>147</v>
      </c>
      <c r="C121" s="156"/>
      <c r="D121" s="156"/>
      <c r="E121" s="156"/>
      <c r="F121" s="156"/>
      <c r="G121" s="156"/>
      <c r="H121" s="156"/>
      <c r="I121" s="156"/>
    </row>
    <row r="122" spans="1:9" ht="20.25" customHeight="1">
      <c r="A122" s="29" t="s">
        <v>148</v>
      </c>
      <c r="B122" s="143" t="s">
        <v>149</v>
      </c>
      <c r="C122" s="143"/>
      <c r="D122" s="143"/>
      <c r="E122" s="143"/>
      <c r="F122" s="143"/>
      <c r="G122" s="143"/>
      <c r="H122" s="143"/>
      <c r="I122" s="143"/>
    </row>
    <row r="123" spans="1:9" ht="13.5" customHeight="1">
      <c r="A123" s="144" t="s">
        <v>150</v>
      </c>
      <c r="B123" s="144"/>
      <c r="C123" s="144"/>
      <c r="D123" s="144"/>
      <c r="E123" s="144"/>
      <c r="F123" s="144"/>
      <c r="G123" s="144"/>
      <c r="H123" s="144"/>
      <c r="I123" s="144"/>
    </row>
    <row r="124" spans="1:9" ht="13.5" customHeight="1">
      <c r="A124" s="145" t="s">
        <v>151</v>
      </c>
      <c r="B124" s="145"/>
      <c r="C124" s="75" t="s">
        <v>152</v>
      </c>
      <c r="D124" s="146" t="s">
        <v>153</v>
      </c>
      <c r="E124" s="147"/>
      <c r="F124" s="75" t="s">
        <v>154</v>
      </c>
      <c r="G124" s="110" t="s">
        <v>155</v>
      </c>
      <c r="H124" s="148" t="s">
        <v>156</v>
      </c>
      <c r="I124" s="148"/>
    </row>
    <row r="125" spans="1:10" ht="13.5" customHeight="1">
      <c r="A125" s="149">
        <f>I81</f>
        <v>3763.2430077440013</v>
      </c>
      <c r="B125" s="150"/>
      <c r="C125" s="22">
        <f>I111</f>
        <v>0</v>
      </c>
      <c r="D125" s="151">
        <f>A125+C125</f>
        <v>3763.2430077440013</v>
      </c>
      <c r="E125" s="152"/>
      <c r="F125" s="75" t="s">
        <v>142</v>
      </c>
      <c r="G125" s="111">
        <v>0.0165</v>
      </c>
      <c r="H125" s="140">
        <v>0.0065</v>
      </c>
      <c r="I125" s="140"/>
      <c r="J125" s="24"/>
    </row>
    <row r="126" spans="1:9" ht="13.5" customHeight="1">
      <c r="A126" s="139" t="s">
        <v>157</v>
      </c>
      <c r="B126" s="139"/>
      <c r="C126" s="75">
        <v>1</v>
      </c>
      <c r="D126" s="61">
        <f>G129/1</f>
        <v>0.14250000000000002</v>
      </c>
      <c r="E126" s="62">
        <f>C126-D126</f>
        <v>0.8574999999999999</v>
      </c>
      <c r="F126" s="75" t="s">
        <v>143</v>
      </c>
      <c r="G126" s="111">
        <v>0.076</v>
      </c>
      <c r="H126" s="140">
        <v>0.03</v>
      </c>
      <c r="I126" s="140"/>
    </row>
    <row r="127" spans="1:9" ht="13.5" customHeight="1">
      <c r="A127" s="141" t="s">
        <v>158</v>
      </c>
      <c r="B127" s="141"/>
      <c r="C127" s="113">
        <v>1</v>
      </c>
      <c r="D127" s="116">
        <f>H129</f>
        <v>0.0865</v>
      </c>
      <c r="E127" s="117">
        <f>C127-D127</f>
        <v>0.9135</v>
      </c>
      <c r="F127" s="75" t="s">
        <v>27</v>
      </c>
      <c r="G127" s="111">
        <f>I11</f>
        <v>0.05</v>
      </c>
      <c r="H127" s="140">
        <f>I11</f>
        <v>0.05</v>
      </c>
      <c r="I127" s="140"/>
    </row>
    <row r="128" spans="1:9" ht="13.5" customHeight="1">
      <c r="A128" s="142" t="s">
        <v>159</v>
      </c>
      <c r="B128" s="142"/>
      <c r="C128" s="114">
        <v>1</v>
      </c>
      <c r="D128" s="114">
        <v>0.0654</v>
      </c>
      <c r="E128" s="115">
        <f>C128-D128</f>
        <v>0.9346</v>
      </c>
      <c r="F128" s="75" t="s">
        <v>160</v>
      </c>
      <c r="G128" s="111">
        <v>0</v>
      </c>
      <c r="H128" s="140">
        <v>0</v>
      </c>
      <c r="I128" s="140"/>
    </row>
    <row r="129" spans="1:9" ht="18" customHeight="1">
      <c r="A129" s="63" t="s">
        <v>161</v>
      </c>
      <c r="B129" s="134" t="s">
        <v>162</v>
      </c>
      <c r="C129" s="134"/>
      <c r="D129" s="134"/>
      <c r="E129" s="134"/>
      <c r="F129" s="81" t="s">
        <v>163</v>
      </c>
      <c r="G129" s="112">
        <f>SUM(G125:G128)</f>
        <v>0.14250000000000002</v>
      </c>
      <c r="H129" s="135">
        <f>SUM(H125:I128)</f>
        <v>0.0865</v>
      </c>
      <c r="I129" s="135"/>
    </row>
    <row r="130" spans="1:9" ht="4.5" customHeight="1">
      <c r="A130" s="65"/>
      <c r="B130" s="136"/>
      <c r="C130" s="136"/>
      <c r="D130" s="136"/>
      <c r="E130" s="136"/>
      <c r="F130" s="136"/>
      <c r="G130" s="136"/>
      <c r="H130" s="136"/>
      <c r="I130" s="136"/>
    </row>
    <row r="131" spans="1:9" ht="12">
      <c r="A131" s="137" t="s">
        <v>164</v>
      </c>
      <c r="B131" s="137"/>
      <c r="C131" s="137"/>
      <c r="D131" s="137"/>
      <c r="E131" s="137"/>
      <c r="F131" s="137"/>
      <c r="G131" s="137"/>
      <c r="H131" s="45">
        <f>H120</f>
        <v>0.09469074986316367</v>
      </c>
      <c r="I131" s="46">
        <f>I120</f>
        <v>356.34430232058696</v>
      </c>
    </row>
    <row r="132" ht="4.5" customHeight="1"/>
    <row r="133" spans="1:9" ht="11.25">
      <c r="A133" s="138" t="s">
        <v>165</v>
      </c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2" t="s">
        <v>41</v>
      </c>
      <c r="B134" s="132"/>
      <c r="C134" s="132"/>
      <c r="D134" s="132"/>
      <c r="E134" s="132"/>
      <c r="F134" s="132"/>
      <c r="G134" s="132"/>
      <c r="H134" s="132"/>
      <c r="I134" s="132"/>
    </row>
    <row r="135" spans="1:9" ht="15" customHeight="1">
      <c r="A135" s="75">
        <v>1</v>
      </c>
      <c r="B135" s="126" t="s">
        <v>166</v>
      </c>
      <c r="C135" s="127"/>
      <c r="D135" s="127"/>
      <c r="E135" s="127"/>
      <c r="F135" s="127"/>
      <c r="G135" s="128"/>
      <c r="H135" s="21">
        <f>I135/$G$152</f>
        <v>0.4870390767293977</v>
      </c>
      <c r="I135" s="66">
        <f>I30</f>
        <v>2006.4000000000003</v>
      </c>
    </row>
    <row r="136" spans="1:9" ht="15" customHeight="1">
      <c r="A136" s="75">
        <v>2</v>
      </c>
      <c r="B136" s="126" t="s">
        <v>167</v>
      </c>
      <c r="C136" s="127"/>
      <c r="D136" s="127"/>
      <c r="E136" s="127"/>
      <c r="F136" s="127"/>
      <c r="G136" s="128"/>
      <c r="H136" s="21">
        <f>I136/$G$152</f>
        <v>0.36170929163305887</v>
      </c>
      <c r="I136" s="66">
        <f>I41+I52+I59+I63</f>
        <v>1490.0930077440007</v>
      </c>
    </row>
    <row r="137" spans="1:9" ht="15" customHeight="1">
      <c r="A137" s="75">
        <v>3</v>
      </c>
      <c r="B137" s="133" t="s">
        <v>168</v>
      </c>
      <c r="C137" s="133"/>
      <c r="D137" s="133"/>
      <c r="E137" s="133"/>
      <c r="F137" s="133"/>
      <c r="G137" s="133"/>
      <c r="H137" s="21">
        <f>I137/$G$152</f>
        <v>0.06475163163754327</v>
      </c>
      <c r="I137" s="66">
        <f>I71</f>
        <v>266.75</v>
      </c>
    </row>
    <row r="138" spans="1:10" s="28" customFormat="1" ht="15" customHeight="1">
      <c r="A138" s="129" t="s">
        <v>169</v>
      </c>
      <c r="B138" s="130"/>
      <c r="C138" s="130"/>
      <c r="D138" s="130"/>
      <c r="E138" s="130"/>
      <c r="F138" s="130"/>
      <c r="G138" s="131"/>
      <c r="H138" s="45">
        <f>H135+H136+H137</f>
        <v>0.9134999999999999</v>
      </c>
      <c r="I138" s="46">
        <f>I135+I136+I137</f>
        <v>3763.2430077440013</v>
      </c>
      <c r="J138" s="67"/>
    </row>
    <row r="139" ht="4.5" customHeight="1"/>
    <row r="140" spans="1:9" ht="11.25">
      <c r="A140" s="132" t="s">
        <v>110</v>
      </c>
      <c r="B140" s="132"/>
      <c r="C140" s="132"/>
      <c r="D140" s="132"/>
      <c r="E140" s="132"/>
      <c r="F140" s="132"/>
      <c r="G140" s="132"/>
      <c r="H140" s="132"/>
      <c r="I140" s="132"/>
    </row>
    <row r="141" spans="1:9" ht="15" customHeight="1">
      <c r="A141" s="75">
        <v>1</v>
      </c>
      <c r="B141" s="126" t="s">
        <v>111</v>
      </c>
      <c r="C141" s="127"/>
      <c r="D141" s="127"/>
      <c r="E141" s="127"/>
      <c r="F141" s="127"/>
      <c r="G141" s="128"/>
      <c r="H141" s="21">
        <f>I141/$G$152</f>
        <v>0</v>
      </c>
      <c r="I141" s="22">
        <f>I91</f>
        <v>0</v>
      </c>
    </row>
    <row r="142" spans="1:9" ht="15" customHeight="1">
      <c r="A142" s="75">
        <v>2</v>
      </c>
      <c r="B142" s="126" t="s">
        <v>133</v>
      </c>
      <c r="C142" s="127"/>
      <c r="D142" s="127"/>
      <c r="E142" s="127"/>
      <c r="F142" s="127"/>
      <c r="G142" s="128"/>
      <c r="H142" s="21">
        <f>I142/$G$152</f>
        <v>0</v>
      </c>
      <c r="I142" s="22">
        <f>I101</f>
        <v>0</v>
      </c>
    </row>
    <row r="143" spans="1:9" ht="15" customHeight="1">
      <c r="A143" s="75">
        <v>3</v>
      </c>
      <c r="B143" s="126" t="s">
        <v>137</v>
      </c>
      <c r="C143" s="127"/>
      <c r="D143" s="127"/>
      <c r="E143" s="127"/>
      <c r="F143" s="127"/>
      <c r="G143" s="128"/>
      <c r="H143" s="21">
        <f>I143/$G$152</f>
        <v>0</v>
      </c>
      <c r="I143" s="22">
        <f>I105</f>
        <v>0</v>
      </c>
    </row>
    <row r="144" spans="1:9" ht="15" customHeight="1">
      <c r="A144" s="129" t="s">
        <v>170</v>
      </c>
      <c r="B144" s="130"/>
      <c r="C144" s="130"/>
      <c r="D144" s="130"/>
      <c r="E144" s="130"/>
      <c r="F144" s="130"/>
      <c r="G144" s="131"/>
      <c r="H144" s="45">
        <f>H141+H142+H143</f>
        <v>0</v>
      </c>
      <c r="I144" s="46">
        <f>I141+I142+I143</f>
        <v>0</v>
      </c>
    </row>
    <row r="145" ht="4.5" customHeight="1"/>
    <row r="146" spans="1:9" ht="11.25">
      <c r="A146" s="132" t="s">
        <v>140</v>
      </c>
      <c r="B146" s="132"/>
      <c r="C146" s="132"/>
      <c r="D146" s="132"/>
      <c r="E146" s="132"/>
      <c r="F146" s="132"/>
      <c r="G146" s="132"/>
      <c r="H146" s="132"/>
      <c r="I146" s="132"/>
    </row>
    <row r="147" spans="1:9" ht="15" customHeight="1">
      <c r="A147" s="75">
        <v>1</v>
      </c>
      <c r="B147" s="126" t="s">
        <v>171</v>
      </c>
      <c r="C147" s="127"/>
      <c r="D147" s="127"/>
      <c r="E147" s="127"/>
      <c r="F147" s="127"/>
      <c r="G147" s="128"/>
      <c r="H147" s="21">
        <f>I147/$G$152</f>
        <v>0.08650000000000001</v>
      </c>
      <c r="I147" s="22">
        <f>I120</f>
        <v>356.34430232058696</v>
      </c>
    </row>
    <row r="148" spans="1:11" ht="15" customHeight="1">
      <c r="A148" s="129" t="s">
        <v>172</v>
      </c>
      <c r="B148" s="130"/>
      <c r="C148" s="130"/>
      <c r="D148" s="130"/>
      <c r="E148" s="130"/>
      <c r="F148" s="130"/>
      <c r="G148" s="131"/>
      <c r="H148" s="45">
        <f>H147</f>
        <v>0.08650000000000001</v>
      </c>
      <c r="I148" s="46">
        <f>I120</f>
        <v>356.34430232058696</v>
      </c>
      <c r="K148" s="68"/>
    </row>
    <row r="149" ht="4.5" customHeight="1"/>
    <row r="150" spans="1:9" ht="11.25">
      <c r="A150" s="118" t="s">
        <v>173</v>
      </c>
      <c r="B150" s="118"/>
      <c r="C150" s="118"/>
      <c r="D150" s="118"/>
      <c r="E150" s="118"/>
      <c r="F150" s="118"/>
      <c r="G150" s="118"/>
      <c r="H150" s="118"/>
      <c r="I150" s="118"/>
    </row>
    <row r="151" spans="1:9" ht="45">
      <c r="A151" s="119" t="s">
        <v>174</v>
      </c>
      <c r="B151" s="119"/>
      <c r="C151" s="119"/>
      <c r="D151" s="119"/>
      <c r="E151" s="119"/>
      <c r="F151" s="119"/>
      <c r="G151" s="72" t="s">
        <v>175</v>
      </c>
      <c r="H151" s="72" t="s">
        <v>176</v>
      </c>
      <c r="I151" s="72" t="s">
        <v>177</v>
      </c>
    </row>
    <row r="152" spans="1:9" ht="11.25">
      <c r="A152" s="120" t="s">
        <v>201</v>
      </c>
      <c r="B152" s="121"/>
      <c r="C152" s="121"/>
      <c r="D152" s="121"/>
      <c r="E152" s="121"/>
      <c r="F152" s="122"/>
      <c r="G152" s="70">
        <f>I138+I144+I148</f>
        <v>4119.587310064589</v>
      </c>
      <c r="H152" s="72">
        <v>2</v>
      </c>
      <c r="I152" s="70">
        <f>G152*H152</f>
        <v>8239.174620129177</v>
      </c>
    </row>
    <row r="153" spans="1:9" ht="11.25">
      <c r="A153" s="120"/>
      <c r="B153" s="121"/>
      <c r="C153" s="121"/>
      <c r="D153" s="121"/>
      <c r="E153" s="121"/>
      <c r="F153" s="122"/>
      <c r="G153" s="72"/>
      <c r="H153" s="72"/>
      <c r="I153" s="70"/>
    </row>
    <row r="154" spans="1:10" s="28" customFormat="1" ht="12">
      <c r="A154" s="123" t="s">
        <v>178</v>
      </c>
      <c r="B154" s="124"/>
      <c r="C154" s="124"/>
      <c r="D154" s="124"/>
      <c r="E154" s="124"/>
      <c r="F154" s="124"/>
      <c r="G154" s="124"/>
      <c r="H154" s="125"/>
      <c r="I154" s="71">
        <f>I152+I153</f>
        <v>8239.174620129177</v>
      </c>
      <c r="J154" s="67"/>
    </row>
  </sheetData>
  <sheetProtection/>
  <mergeCells count="141">
    <mergeCell ref="A1:I1"/>
    <mergeCell ref="A2:B2"/>
    <mergeCell ref="C2:D2"/>
    <mergeCell ref="A3:B3"/>
    <mergeCell ref="A5:F9"/>
    <mergeCell ref="G5:H5"/>
    <mergeCell ref="G6:G9"/>
    <mergeCell ref="A20:F20"/>
    <mergeCell ref="A22:I22"/>
    <mergeCell ref="G2:I2"/>
    <mergeCell ref="B23:G23"/>
    <mergeCell ref="B24:G24"/>
    <mergeCell ref="B25:G25"/>
    <mergeCell ref="B26:G26"/>
    <mergeCell ref="A10:F10"/>
    <mergeCell ref="A11:F11"/>
    <mergeCell ref="A12:F15"/>
    <mergeCell ref="G12:G15"/>
    <mergeCell ref="A16:F19"/>
    <mergeCell ref="G16:G19"/>
    <mergeCell ref="B33:G33"/>
    <mergeCell ref="B34:G34"/>
    <mergeCell ref="B35:G35"/>
    <mergeCell ref="B36:G36"/>
    <mergeCell ref="B37:G37"/>
    <mergeCell ref="B38:G38"/>
    <mergeCell ref="A27:A28"/>
    <mergeCell ref="B27:G27"/>
    <mergeCell ref="B28:G28"/>
    <mergeCell ref="B29:G29"/>
    <mergeCell ref="A30:G30"/>
    <mergeCell ref="B32:G32"/>
    <mergeCell ref="B45:G45"/>
    <mergeCell ref="B46:G46"/>
    <mergeCell ref="B47:G47"/>
    <mergeCell ref="B48:G48"/>
    <mergeCell ref="B49:G49"/>
    <mergeCell ref="B50:G50"/>
    <mergeCell ref="B39:G39"/>
    <mergeCell ref="B40:G40"/>
    <mergeCell ref="A41:G41"/>
    <mergeCell ref="A42:I42"/>
    <mergeCell ref="B43:G43"/>
    <mergeCell ref="B44:G44"/>
    <mergeCell ref="B57:G57"/>
    <mergeCell ref="B58:G58"/>
    <mergeCell ref="A59:G59"/>
    <mergeCell ref="B61:G61"/>
    <mergeCell ref="B62:G62"/>
    <mergeCell ref="A63:G63"/>
    <mergeCell ref="B51:G51"/>
    <mergeCell ref="A52:G52"/>
    <mergeCell ref="B53:I53"/>
    <mergeCell ref="B54:I54"/>
    <mergeCell ref="B55:G55"/>
    <mergeCell ref="B56:G56"/>
    <mergeCell ref="A73:I73"/>
    <mergeCell ref="A74:B74"/>
    <mergeCell ref="A75:B75"/>
    <mergeCell ref="A77:I77"/>
    <mergeCell ref="A78:B78"/>
    <mergeCell ref="A79:B79"/>
    <mergeCell ref="A65:G65"/>
    <mergeCell ref="B67:G67"/>
    <mergeCell ref="B68:G68"/>
    <mergeCell ref="B69:G69"/>
    <mergeCell ref="B70:G70"/>
    <mergeCell ref="A71:G71"/>
    <mergeCell ref="B88:G88"/>
    <mergeCell ref="B89:G89"/>
    <mergeCell ref="B90:G90"/>
    <mergeCell ref="A91:G91"/>
    <mergeCell ref="B92:I92"/>
    <mergeCell ref="B93:I93"/>
    <mergeCell ref="A81:G81"/>
    <mergeCell ref="A83:I83"/>
    <mergeCell ref="B84:G84"/>
    <mergeCell ref="B85:G85"/>
    <mergeCell ref="B86:G86"/>
    <mergeCell ref="B87:G87"/>
    <mergeCell ref="B100:G100"/>
    <mergeCell ref="A101:G101"/>
    <mergeCell ref="B103:G103"/>
    <mergeCell ref="B104:G104"/>
    <mergeCell ref="A105:G105"/>
    <mergeCell ref="A107:E107"/>
    <mergeCell ref="A94:E94"/>
    <mergeCell ref="A95:B95"/>
    <mergeCell ref="A96:B96"/>
    <mergeCell ref="B97:I97"/>
    <mergeCell ref="B98:G98"/>
    <mergeCell ref="B99:G99"/>
    <mergeCell ref="B116:G116"/>
    <mergeCell ref="B117:G117"/>
    <mergeCell ref="B118:G118"/>
    <mergeCell ref="B119:G119"/>
    <mergeCell ref="A120:G120"/>
    <mergeCell ref="B121:I121"/>
    <mergeCell ref="A108:B108"/>
    <mergeCell ref="A109:B109"/>
    <mergeCell ref="A111:G111"/>
    <mergeCell ref="A113:I113"/>
    <mergeCell ref="B114:G114"/>
    <mergeCell ref="B115:G115"/>
    <mergeCell ref="A126:B126"/>
    <mergeCell ref="H126:I126"/>
    <mergeCell ref="A127:B127"/>
    <mergeCell ref="H127:I127"/>
    <mergeCell ref="A128:B128"/>
    <mergeCell ref="H128:I128"/>
    <mergeCell ref="B122:I122"/>
    <mergeCell ref="A123:I123"/>
    <mergeCell ref="A124:B124"/>
    <mergeCell ref="D124:E124"/>
    <mergeCell ref="H124:I124"/>
    <mergeCell ref="A125:B125"/>
    <mergeCell ref="D125:E125"/>
    <mergeCell ref="H125:I125"/>
    <mergeCell ref="B135:G135"/>
    <mergeCell ref="B136:G136"/>
    <mergeCell ref="B137:G137"/>
    <mergeCell ref="A138:G138"/>
    <mergeCell ref="A140:I140"/>
    <mergeCell ref="B141:G141"/>
    <mergeCell ref="B129:E129"/>
    <mergeCell ref="H129:I129"/>
    <mergeCell ref="B130:I130"/>
    <mergeCell ref="A131:G131"/>
    <mergeCell ref="A133:I133"/>
    <mergeCell ref="A134:I134"/>
    <mergeCell ref="A150:I150"/>
    <mergeCell ref="A151:F151"/>
    <mergeCell ref="A152:F152"/>
    <mergeCell ref="A153:F153"/>
    <mergeCell ref="A154:H154"/>
    <mergeCell ref="B142:G142"/>
    <mergeCell ref="B143:G143"/>
    <mergeCell ref="A144:G144"/>
    <mergeCell ref="A146:I146"/>
    <mergeCell ref="B147:G147"/>
    <mergeCell ref="A148:G14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7.28125" style="83" customWidth="1"/>
    <col min="2" max="2" width="15.140625" style="85" customWidth="1"/>
    <col min="3" max="3" width="26.140625" style="85" customWidth="1"/>
    <col min="4" max="4" width="27.421875" style="85" customWidth="1"/>
    <col min="5" max="5" width="10.28125" style="85" bestFit="1" customWidth="1"/>
    <col min="6" max="6" width="11.28125" style="85" bestFit="1" customWidth="1"/>
    <col min="7" max="7" width="8.28125" style="83" bestFit="1" customWidth="1"/>
    <col min="8" max="8" width="10.28125" style="85" bestFit="1" customWidth="1"/>
    <col min="9" max="9" width="12.28125" style="85" bestFit="1" customWidth="1"/>
    <col min="10" max="10" width="16.28125" style="85" customWidth="1"/>
    <col min="11" max="16384" width="9.140625" style="85" customWidth="1"/>
  </cols>
  <sheetData>
    <row r="1" spans="1:6" ht="12.75">
      <c r="A1" s="94" t="s">
        <v>220</v>
      </c>
      <c r="B1" s="95">
        <v>209921400167</v>
      </c>
      <c r="E1" s="86"/>
      <c r="F1" s="86"/>
    </row>
    <row r="2" ht="12.75">
      <c r="A2" s="91" t="s">
        <v>210</v>
      </c>
    </row>
    <row r="3" spans="1:3" ht="13.5" hidden="1" thickBot="1">
      <c r="A3" s="107" t="s">
        <v>208</v>
      </c>
      <c r="B3" s="108"/>
      <c r="C3" s="109">
        <v>0.1</v>
      </c>
    </row>
    <row r="4" spans="1:10" ht="12.75">
      <c r="A4" s="96" t="s">
        <v>13</v>
      </c>
      <c r="B4" s="97" t="s">
        <v>14</v>
      </c>
      <c r="C4" s="97" t="s">
        <v>186</v>
      </c>
      <c r="D4" s="97" t="s">
        <v>189</v>
      </c>
      <c r="E4" s="98" t="s">
        <v>187</v>
      </c>
      <c r="F4" s="98" t="s">
        <v>191</v>
      </c>
      <c r="G4" s="98" t="s">
        <v>34</v>
      </c>
      <c r="H4" s="98" t="s">
        <v>202</v>
      </c>
      <c r="I4" s="99" t="s">
        <v>203</v>
      </c>
      <c r="J4" s="100" t="s">
        <v>204</v>
      </c>
    </row>
    <row r="5" spans="1:10" ht="12.75">
      <c r="A5" s="96">
        <v>1</v>
      </c>
      <c r="B5" s="101" t="s">
        <v>3</v>
      </c>
      <c r="C5" s="97" t="s">
        <v>185</v>
      </c>
      <c r="D5" s="97" t="s">
        <v>192</v>
      </c>
      <c r="E5" s="102">
        <f>E19</f>
        <v>1396.3520999999998</v>
      </c>
      <c r="F5" s="102">
        <v>200</v>
      </c>
      <c r="G5" s="103">
        <v>0.2</v>
      </c>
      <c r="H5" s="102">
        <f>'PEDREI MARC PINTOR'!G152</f>
        <v>3273.9466833638926</v>
      </c>
      <c r="I5" s="102">
        <f aca="true" t="shared" si="0" ref="I5:I13">H5*A5</f>
        <v>3273.9466833638926</v>
      </c>
      <c r="J5" s="104">
        <f>I5*12</f>
        <v>39287.36020036671</v>
      </c>
    </row>
    <row r="6" spans="1:10" ht="12.75">
      <c r="A6" s="96">
        <v>3</v>
      </c>
      <c r="B6" s="101" t="s">
        <v>5</v>
      </c>
      <c r="C6" s="97" t="s">
        <v>185</v>
      </c>
      <c r="D6" s="97" t="s">
        <v>192</v>
      </c>
      <c r="E6" s="102">
        <f>E19</f>
        <v>1396.3520999999998</v>
      </c>
      <c r="F6" s="102">
        <v>200</v>
      </c>
      <c r="G6" s="103">
        <v>0.2</v>
      </c>
      <c r="H6" s="102">
        <f>'PEDREI MARC PINTOR'!G152</f>
        <v>3273.9466833638926</v>
      </c>
      <c r="I6" s="102">
        <f t="shared" si="0"/>
        <v>9821.840050091678</v>
      </c>
      <c r="J6" s="104">
        <f aca="true" t="shared" si="1" ref="J6:J12">I6*12</f>
        <v>117862.08060110014</v>
      </c>
    </row>
    <row r="7" spans="1:10" ht="12.75">
      <c r="A7" s="96">
        <v>2</v>
      </c>
      <c r="B7" s="101" t="s">
        <v>7</v>
      </c>
      <c r="C7" s="97" t="s">
        <v>185</v>
      </c>
      <c r="D7" s="97" t="s">
        <v>192</v>
      </c>
      <c r="E7" s="102">
        <f>E19</f>
        <v>1396.3520999999998</v>
      </c>
      <c r="F7" s="102">
        <v>200</v>
      </c>
      <c r="G7" s="103">
        <v>0.2</v>
      </c>
      <c r="H7" s="102">
        <f>'PEDREI MARC PINTOR'!G152</f>
        <v>3273.9466833638926</v>
      </c>
      <c r="I7" s="102">
        <f t="shared" si="0"/>
        <v>6547.893366727785</v>
      </c>
      <c r="J7" s="104">
        <f t="shared" si="1"/>
        <v>78574.72040073342</v>
      </c>
    </row>
    <row r="8" spans="1:10" ht="38.25">
      <c r="A8" s="96">
        <v>5</v>
      </c>
      <c r="B8" s="101" t="s">
        <v>213</v>
      </c>
      <c r="C8" s="97" t="s">
        <v>185</v>
      </c>
      <c r="D8" s="97" t="s">
        <v>192</v>
      </c>
      <c r="E8" s="102">
        <f>E18</f>
        <v>1066.30524</v>
      </c>
      <c r="F8" s="102">
        <v>200</v>
      </c>
      <c r="G8" s="103">
        <v>0.2</v>
      </c>
      <c r="H8" s="102">
        <f>'SERVENTE MANUTENCAO'!G152</f>
        <v>2380.9003204582273</v>
      </c>
      <c r="I8" s="102">
        <f t="shared" si="0"/>
        <v>11904.501602291137</v>
      </c>
      <c r="J8" s="104">
        <f t="shared" si="1"/>
        <v>142854.01922749364</v>
      </c>
    </row>
    <row r="9" spans="1:10" ht="30.75" customHeight="1">
      <c r="A9" s="96">
        <v>1</v>
      </c>
      <c r="B9" s="101" t="s">
        <v>12</v>
      </c>
      <c r="C9" s="97" t="s">
        <v>185</v>
      </c>
      <c r="D9" s="105" t="s">
        <v>206</v>
      </c>
      <c r="E9" s="102">
        <f>E5*1.37</f>
        <v>1913.002377</v>
      </c>
      <c r="F9" s="102">
        <v>200</v>
      </c>
      <c r="G9" s="103">
        <v>0.2</v>
      </c>
      <c r="H9" s="102">
        <f>SUPERVISOR!G152</f>
        <v>3959.322619383136</v>
      </c>
      <c r="I9" s="102">
        <f t="shared" si="0"/>
        <v>3959.322619383136</v>
      </c>
      <c r="J9" s="104">
        <f t="shared" si="1"/>
        <v>47511.87143259763</v>
      </c>
    </row>
    <row r="10" spans="1:10" ht="12.75">
      <c r="A10" s="96">
        <v>2</v>
      </c>
      <c r="B10" s="101" t="s">
        <v>1</v>
      </c>
      <c r="C10" s="97" t="s">
        <v>184</v>
      </c>
      <c r="D10" s="97" t="s">
        <v>188</v>
      </c>
      <c r="E10" s="102">
        <v>1419</v>
      </c>
      <c r="F10" s="102">
        <v>150</v>
      </c>
      <c r="G10" s="103">
        <v>0.15</v>
      </c>
      <c r="H10" s="102">
        <f>'OFICIAIS 220h SIND ELETR-HIDR '!G152</f>
        <v>3792.701998042693</v>
      </c>
      <c r="I10" s="102">
        <f t="shared" si="0"/>
        <v>7585.403996085386</v>
      </c>
      <c r="J10" s="104">
        <f t="shared" si="1"/>
        <v>91024.84795302464</v>
      </c>
    </row>
    <row r="11" spans="1:10" ht="12.75">
      <c r="A11" s="96">
        <v>1</v>
      </c>
      <c r="B11" s="101" t="s">
        <v>2</v>
      </c>
      <c r="C11" s="97" t="s">
        <v>184</v>
      </c>
      <c r="D11" s="97" t="s">
        <v>188</v>
      </c>
      <c r="E11" s="102">
        <v>1419</v>
      </c>
      <c r="F11" s="102">
        <v>150</v>
      </c>
      <c r="G11" s="103">
        <v>0.15</v>
      </c>
      <c r="H11" s="102">
        <f>'OFICIAIS 220h SIND ELETR-HIDR '!G152</f>
        <v>3792.701998042693</v>
      </c>
      <c r="I11" s="102">
        <f t="shared" si="0"/>
        <v>3792.701998042693</v>
      </c>
      <c r="J11" s="104">
        <f t="shared" si="1"/>
        <v>45512.42397651232</v>
      </c>
    </row>
    <row r="12" spans="1:10" ht="12.75">
      <c r="A12" s="96">
        <v>1</v>
      </c>
      <c r="B12" s="101" t="s">
        <v>218</v>
      </c>
      <c r="C12" s="97" t="s">
        <v>183</v>
      </c>
      <c r="D12" s="97" t="s">
        <v>190</v>
      </c>
      <c r="E12" s="102">
        <v>1120.23</v>
      </c>
      <c r="F12" s="102">
        <v>190.52</v>
      </c>
      <c r="G12" s="103">
        <v>0.15</v>
      </c>
      <c r="H12" s="102">
        <f>'TEC TELEF CLIMAT REFRIG'!G152</f>
        <v>4119.587310064589</v>
      </c>
      <c r="I12" s="102">
        <f t="shared" si="0"/>
        <v>4119.587310064589</v>
      </c>
      <c r="J12" s="104">
        <f t="shared" si="1"/>
        <v>49435.04772077507</v>
      </c>
    </row>
    <row r="13" spans="1:10" ht="38.25">
      <c r="A13" s="96">
        <v>1</v>
      </c>
      <c r="B13" s="101" t="s">
        <v>219</v>
      </c>
      <c r="C13" s="97" t="s">
        <v>183</v>
      </c>
      <c r="D13" s="97" t="s">
        <v>190</v>
      </c>
      <c r="E13" s="102">
        <v>1120.23</v>
      </c>
      <c r="F13" s="102">
        <v>190.52</v>
      </c>
      <c r="G13" s="103">
        <v>0.15</v>
      </c>
      <c r="H13" s="102">
        <f>'TEC TELEF CLIMAT REFRIG'!G152</f>
        <v>4119.587310064589</v>
      </c>
      <c r="I13" s="102">
        <f t="shared" si="0"/>
        <v>4119.587310064589</v>
      </c>
      <c r="J13" s="104">
        <f>I13*12</f>
        <v>49435.04772077507</v>
      </c>
    </row>
    <row r="14" spans="1:10" ht="12.75">
      <c r="A14" s="106"/>
      <c r="B14" s="84"/>
      <c r="E14" s="86"/>
      <c r="F14" s="86"/>
      <c r="G14" s="87"/>
      <c r="H14" s="92" t="s">
        <v>163</v>
      </c>
      <c r="I14" s="93">
        <f>SUM(I5:I13)</f>
        <v>55124.78493611489</v>
      </c>
      <c r="J14" s="93">
        <f>I14*12</f>
        <v>661497.4192333787</v>
      </c>
    </row>
    <row r="15" spans="1:10" ht="12.75">
      <c r="A15" s="85"/>
      <c r="E15" s="86"/>
      <c r="F15" s="86"/>
      <c r="G15" s="87"/>
      <c r="H15" s="86"/>
      <c r="I15" s="86"/>
      <c r="J15" s="86"/>
    </row>
    <row r="16" spans="2:10" ht="12.75">
      <c r="B16" s="84"/>
      <c r="E16" s="86"/>
      <c r="F16" s="86"/>
      <c r="G16" s="87"/>
      <c r="H16" s="86"/>
      <c r="I16" s="86"/>
      <c r="J16" s="86"/>
    </row>
    <row r="17" ht="13.5" customHeight="1">
      <c r="B17" s="85" t="s">
        <v>207</v>
      </c>
    </row>
    <row r="18" spans="2:5" ht="12.75">
      <c r="B18" s="85" t="s">
        <v>205</v>
      </c>
      <c r="D18" s="88">
        <v>1016.4</v>
      </c>
      <c r="E18" s="86">
        <f>D18*1.0491</f>
        <v>1066.30524</v>
      </c>
    </row>
    <row r="19" spans="2:5" ht="12.75">
      <c r="B19" s="85" t="s">
        <v>179</v>
      </c>
      <c r="D19" s="88">
        <v>1331</v>
      </c>
      <c r="E19" s="86">
        <f>D19*1.0491</f>
        <v>1396.3520999999998</v>
      </c>
    </row>
    <row r="20" spans="1:4" ht="12.75">
      <c r="A20" s="85"/>
      <c r="C20" s="89"/>
      <c r="D20" s="90"/>
    </row>
    <row r="21" ht="12.75">
      <c r="B21" s="85" t="s">
        <v>193</v>
      </c>
    </row>
    <row r="22" ht="12.75">
      <c r="B22" s="85" t="s">
        <v>212</v>
      </c>
    </row>
    <row r="23" ht="12.75">
      <c r="B23" s="91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0" r:id="rId1"/>
  <headerFooter>
    <oddFooter>&amp;L&amp;8&amp;Z&amp;F&amp;R&amp;8&amp;P/&amp;N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34.8515625" style="0" customWidth="1"/>
    <col min="3" max="5" width="15.421875" style="0" customWidth="1"/>
  </cols>
  <sheetData>
    <row r="1" spans="1:5" ht="15">
      <c r="A1" s="96" t="s">
        <v>13</v>
      </c>
      <c r="B1" s="97" t="s">
        <v>14</v>
      </c>
      <c r="C1" s="98" t="s">
        <v>202</v>
      </c>
      <c r="D1" s="99" t="s">
        <v>203</v>
      </c>
      <c r="E1" s="100" t="s">
        <v>204</v>
      </c>
    </row>
    <row r="2" spans="1:5" ht="15">
      <c r="A2" s="96">
        <v>2</v>
      </c>
      <c r="B2" s="101" t="s">
        <v>3</v>
      </c>
      <c r="C2" s="102">
        <v>5143.57138674005</v>
      </c>
      <c r="D2" s="102">
        <v>10287.1427734801</v>
      </c>
      <c r="E2" s="104">
        <v>123445.7132817612</v>
      </c>
    </row>
    <row r="3" spans="1:5" ht="15">
      <c r="A3" s="96">
        <v>7</v>
      </c>
      <c r="B3" s="101" t="s">
        <v>4</v>
      </c>
      <c r="C3" s="102">
        <v>5143.57138674005</v>
      </c>
      <c r="D3" s="102">
        <v>36004.99970718035</v>
      </c>
      <c r="E3" s="104">
        <v>432059.9964861642</v>
      </c>
    </row>
    <row r="4" spans="1:5" ht="15">
      <c r="A4" s="96">
        <v>11</v>
      </c>
      <c r="B4" s="101" t="s">
        <v>5</v>
      </c>
      <c r="C4" s="102">
        <v>5143.57138674005</v>
      </c>
      <c r="D4" s="102">
        <v>56579.28525414055</v>
      </c>
      <c r="E4" s="104">
        <v>678951.4230496866</v>
      </c>
    </row>
    <row r="5" spans="1:5" ht="15">
      <c r="A5" s="96">
        <v>2</v>
      </c>
      <c r="B5" s="101" t="s">
        <v>6</v>
      </c>
      <c r="C5" s="102">
        <v>5526.669247806105</v>
      </c>
      <c r="D5" s="102">
        <v>11053.33849561221</v>
      </c>
      <c r="E5" s="104">
        <v>132640.06194734652</v>
      </c>
    </row>
    <row r="6" spans="1:5" ht="15">
      <c r="A6" s="96">
        <v>2</v>
      </c>
      <c r="B6" s="101" t="s">
        <v>7</v>
      </c>
      <c r="C6" s="102">
        <v>5143.57138674005</v>
      </c>
      <c r="D6" s="102">
        <v>10287.1427734801</v>
      </c>
      <c r="E6" s="104">
        <v>123445.7132817612</v>
      </c>
    </row>
    <row r="7" spans="1:5" ht="15">
      <c r="A7" s="96">
        <v>2</v>
      </c>
      <c r="B7" s="101" t="s">
        <v>8</v>
      </c>
      <c r="C7" s="102">
        <v>5143.57138674005</v>
      </c>
      <c r="D7" s="102">
        <v>10287.1427734801</v>
      </c>
      <c r="E7" s="104">
        <v>123445.7132817612</v>
      </c>
    </row>
    <row r="8" spans="1:5" ht="15">
      <c r="A8" s="96">
        <v>21</v>
      </c>
      <c r="B8" s="101" t="s">
        <v>9</v>
      </c>
      <c r="C8" s="102">
        <v>4149.782210303587</v>
      </c>
      <c r="D8" s="102">
        <v>87145.42641637533</v>
      </c>
      <c r="E8" s="104">
        <v>1045745.1169965039</v>
      </c>
    </row>
    <row r="9" spans="1:5" ht="15">
      <c r="A9" s="96">
        <v>1</v>
      </c>
      <c r="B9" s="101" t="s">
        <v>11</v>
      </c>
      <c r="C9" s="102">
        <v>6944.131333750516</v>
      </c>
      <c r="D9" s="102">
        <v>6944.131333750516</v>
      </c>
      <c r="E9" s="104">
        <v>83329.5760050062</v>
      </c>
    </row>
    <row r="10" spans="1:5" ht="15">
      <c r="A10" s="96">
        <v>4</v>
      </c>
      <c r="B10" s="101" t="s">
        <v>12</v>
      </c>
      <c r="C10" s="102">
        <v>6561.033472684459</v>
      </c>
      <c r="D10" s="102">
        <v>26244.133890737838</v>
      </c>
      <c r="E10" s="104">
        <v>314929.60668885405</v>
      </c>
    </row>
    <row r="11" spans="1:5" ht="15">
      <c r="A11" s="96">
        <v>6</v>
      </c>
      <c r="B11" s="101" t="s">
        <v>1</v>
      </c>
      <c r="C11" s="102">
        <v>5414.293627701076</v>
      </c>
      <c r="D11" s="102">
        <v>32485.761766206455</v>
      </c>
      <c r="E11" s="104">
        <v>389829.14119447744</v>
      </c>
    </row>
    <row r="12" spans="1:5" ht="15">
      <c r="A12" s="96">
        <v>4</v>
      </c>
      <c r="B12" s="101" t="s">
        <v>2</v>
      </c>
      <c r="C12" s="102">
        <v>5414.293627701076</v>
      </c>
      <c r="D12" s="102">
        <v>21657.174510804303</v>
      </c>
      <c r="E12" s="104">
        <v>259886.09412965164</v>
      </c>
    </row>
    <row r="13" spans="1:5" ht="15">
      <c r="A13" s="96">
        <v>2</v>
      </c>
      <c r="B13" s="101" t="s">
        <v>0</v>
      </c>
      <c r="C13" s="102">
        <v>4657.254488618976</v>
      </c>
      <c r="D13" s="102">
        <v>9314.508977237952</v>
      </c>
      <c r="E13" s="104">
        <v>111774.10772685544</v>
      </c>
    </row>
    <row r="14" spans="1:5" ht="15">
      <c r="A14" s="96">
        <v>1</v>
      </c>
      <c r="B14" s="101" t="s">
        <v>10</v>
      </c>
      <c r="C14" s="102">
        <v>4308.93349864639</v>
      </c>
      <c r="D14" s="102">
        <v>4308.93349864639</v>
      </c>
      <c r="E14" s="104">
        <v>51707.20198375668</v>
      </c>
    </row>
    <row r="15" spans="1:5" ht="15">
      <c r="A15" s="83"/>
      <c r="B15" s="84"/>
      <c r="C15" s="92" t="s">
        <v>163</v>
      </c>
      <c r="D15" s="93">
        <v>322599.1221711322</v>
      </c>
      <c r="E15" s="93">
        <v>3871189.4660535865</v>
      </c>
    </row>
    <row r="20" ht="15">
      <c r="A20" t="s">
        <v>208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renato-caierao</dc:creator>
  <cp:keywords/>
  <dc:description/>
  <cp:lastModifiedBy>ramis-azevedo</cp:lastModifiedBy>
  <cp:lastPrinted>2016-09-16T21:48:17Z</cp:lastPrinted>
  <dcterms:created xsi:type="dcterms:W3CDTF">2016-04-06T15:34:37Z</dcterms:created>
  <dcterms:modified xsi:type="dcterms:W3CDTF">2016-10-14T17:59:01Z</dcterms:modified>
  <cp:category/>
  <cp:version/>
  <cp:contentType/>
  <cp:contentStatus/>
</cp:coreProperties>
</file>