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545" activeTab="2"/>
  </bookViews>
  <sheets>
    <sheet name="LIMPEZA 40% 200h" sheetId="1" r:id="rId1"/>
    <sheet name="LIMPEZA 40% 150h" sheetId="2" r:id="rId2"/>
    <sheet name="SUPERVISOR LIMPEZA" sheetId="3" r:id="rId3"/>
  </sheets>
  <definedNames>
    <definedName name="_xlnm.Print_Area" localSheetId="1">'LIMPEZA 40% 150h'!$A$1:$I$155</definedName>
    <definedName name="_xlnm.Print_Area" localSheetId="0">'LIMPEZA 40% 200h'!$A$1:$I$155</definedName>
    <definedName name="_xlnm.Print_Area" localSheetId="2">'SUPERVISOR LIMPEZA'!$A$1:$I$155</definedName>
  </definedNames>
  <calcPr fullCalcOnLoad="1"/>
</workbook>
</file>

<file path=xl/sharedStrings.xml><?xml version="1.0" encoding="utf-8"?>
<sst xmlns="http://schemas.openxmlformats.org/spreadsheetml/2006/main" count="663" uniqueCount="168">
  <si>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</si>
  <si>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PROCESSO:</t>
  </si>
  <si>
    <r>
      <t xml:space="preserve">REGIME DE TRIBUTAÇÃO: </t>
    </r>
    <r>
      <rPr>
        <b/>
        <sz val="14"/>
        <color indexed="10"/>
        <rFont val="Calibri"/>
        <family val="2"/>
      </rPr>
      <t>LUCRO REAL</t>
    </r>
  </si>
  <si>
    <t>LICITAÇÃO/EDITAL</t>
  </si>
  <si>
    <t>ABERTURA:</t>
  </si>
  <si>
    <t>AUXILIAR DE LIMPEZA - CBO 5143</t>
  </si>
  <si>
    <t>INSALUBRIDADE - Cláusula 59ª</t>
  </si>
  <si>
    <t>Médio</t>
  </si>
  <si>
    <t>Nº Empregado</t>
  </si>
  <si>
    <t>Máximo</t>
  </si>
  <si>
    <t>Salário Normativo CCT</t>
  </si>
  <si>
    <t>SEEAC/SINDASSEIO-RS</t>
  </si>
  <si>
    <t>ISSQN</t>
  </si>
  <si>
    <t>PORTO ALEGRE</t>
  </si>
  <si>
    <t>Alíquota</t>
  </si>
  <si>
    <t>Tarifa Transporte - Cláusula 22ª</t>
  </si>
  <si>
    <t>Vr. Unitário</t>
  </si>
  <si>
    <t>Dias</t>
  </si>
  <si>
    <t>VT p/dia</t>
  </si>
  <si>
    <t>Desconto</t>
  </si>
  <si>
    <t>Auxilio Alimentação - Cláusula 20ª</t>
  </si>
  <si>
    <t>CCT</t>
  </si>
  <si>
    <t>VA p/dia</t>
  </si>
  <si>
    <t xml:space="preserve">Plano Benefício Social Familiar - Cláusula 24ª 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</si>
  <si>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</si>
  <si>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</si>
  <si>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</si>
  <si>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</si>
  <si>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</si>
  <si>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</si>
  <si>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</si>
  <si>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</si>
  <si>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</si>
  <si>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</si>
  <si>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A</t>
    </r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</si>
  <si>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B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</si>
  <si>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</si>
  <si>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</si>
  <si>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</si>
  <si>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</si>
  <si>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</si>
  <si>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</si>
  <si>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</si>
  <si>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</si>
  <si>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</si>
  <si>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</si>
  <si>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</si>
  <si>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</si>
  <si>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</si>
  <si>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</si>
  <si>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</si>
  <si>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</si>
  <si>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</si>
  <si>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</si>
  <si>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</si>
  <si>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</si>
  <si>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</si>
  <si>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</si>
  <si>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</si>
  <si>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</si>
  <si>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</si>
  <si>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</si>
  <si>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</si>
  <si>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</si>
  <si>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</si>
  <si>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</si>
  <si>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</si>
  <si>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</si>
  <si>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</si>
  <si>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</si>
  <si>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</si>
  <si>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</si>
  <si>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</si>
  <si>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</si>
  <si>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</si>
  <si>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</si>
  <si>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</si>
  <si>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r>
      <t>Auxílio alimentação (Vales, Cesta Básica, ect.) -</t>
    </r>
    <r>
      <rPr>
        <sz val="5"/>
        <color indexed="8"/>
        <rFont val="Calibri"/>
        <family val="2"/>
      </rPr>
      <t xml:space="preserve">Cláusula 20ª CCT SINDASSEIO-RS </t>
    </r>
  </si>
  <si>
    <r>
      <t xml:space="preserve">Vale-Transporte- </t>
    </r>
    <r>
      <rPr>
        <sz val="5"/>
        <color indexed="8"/>
        <rFont val="Calibri"/>
        <family val="2"/>
      </rPr>
      <t xml:space="preserve">Cláusula 22ª CCT SINDASSEIO-RS </t>
    </r>
  </si>
  <si>
    <r>
      <t xml:space="preserve">Outros (especificar) - </t>
    </r>
    <r>
      <rPr>
        <b/>
        <sz val="8"/>
        <color indexed="8"/>
        <rFont val="Calibri"/>
        <family val="2"/>
      </rPr>
      <t>Plano de Benefício Social Familiar - itens 10 e  17, Cláusula 24ª CCT</t>
    </r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</si>
  <si>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</si>
  <si>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</si>
  <si>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</si>
  <si>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</si>
  <si>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</si>
  <si>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</si>
  <si>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</si>
  <si>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</si>
  <si>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</si>
  <si>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</si>
  <si>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</si>
  <si>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Dias por mês</t>
  </si>
  <si>
    <t>TOTAL DO MONTANTE A (I + II + III+ IV + 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</si>
  <si>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</si>
  <si>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</si>
  <si>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</si>
  <si>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Uniformes/equipamentos</t>
  </si>
  <si>
    <t>Seguro de vida</t>
  </si>
  <si>
    <t>Materiais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</si>
  <si>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</si>
  <si>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</si>
  <si>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</si>
  <si>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</t>
  </si>
  <si>
    <t>Somente será preenchido quando o licitante fornecer transporte próprio</t>
  </si>
  <si>
    <t>(6)</t>
  </si>
  <si>
    <t>Taiis custos de mobilização não são renováveis, devendo ser eliminados após o primeiro ano de contrato caso haja prorrogação</t>
  </si>
  <si>
    <t>LIMITE QUADRO I (Despesas Diretas) sobre Montante A (exceto Vale-transporte), conforme alínea "b2", Inc. II, art. 7º, do Decreto 52.768/2015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</si>
  <si>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</si>
  <si>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</si>
  <si>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</si>
  <si>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</si>
  <si>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</si>
  <si>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</si>
  <si>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</si>
  <si>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</si>
  <si>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</si>
  <si>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</si>
  <si>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</si>
  <si>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</si>
  <si>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</si>
  <si>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</si>
  <si>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</si>
  <si>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</si>
  <si>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</si>
  <si>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</si>
  <si>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</si>
  <si>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</si>
  <si>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</si>
  <si>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</si>
  <si>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</si>
  <si>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</si>
  <si>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</si>
  <si>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</si>
  <si>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</si>
  <si>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</si>
  <si>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</si>
  <si>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</si>
  <si>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</si>
  <si>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</si>
  <si>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</si>
  <si>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</si>
  <si>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</si>
  <si>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Coeficiente L Presumido</t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</si>
  <si>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</si>
  <si>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</si>
  <si>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</si>
  <si>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</si>
  <si>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</si>
  <si>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</si>
  <si>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</si>
  <si>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Remuneração</t>
  </si>
  <si>
    <t>Encargos Sociais (II + III + IV + V)</t>
  </si>
  <si>
    <t>Demais Custos realtivos a Norma Coletiva ou Disposições Legais</t>
  </si>
  <si>
    <t xml:space="preserve">Total do Montante A </t>
  </si>
  <si>
    <t xml:space="preserve">Total do Montante B </t>
  </si>
  <si>
    <t>Tributos</t>
  </si>
  <si>
    <t xml:space="preserve">Total do Montante C </t>
  </si>
  <si>
    <t>QUADRO RESUMO DO CONTRATO</t>
  </si>
  <si>
    <t>Serviço</t>
  </si>
  <si>
    <t>Valor Mensal por Unidade de Serviço (A + B + C)</t>
  </si>
  <si>
    <t>Quantidade de Unidade de Serviços</t>
  </si>
  <si>
    <t>Valor mensal do serviço</t>
  </si>
  <si>
    <t>Valor Mensal do Contrato</t>
  </si>
  <si>
    <t>Coeficiente L. Presumido</t>
  </si>
  <si>
    <t>Função SUPERVISOR de Manutenção (37% Ref. IN 002 MP/SLTI)</t>
  </si>
  <si>
    <t>Detalhamento dos Serviços: Custo relativo a um empregado da categoria SUPERVISOR com adicional de 37% (IN 002 MP/SLTI) incidente sobre o salario normativo do Auxiliar de Servicos Gerais, com jornada diurna de oito horas com intervalo, perfazendo 40 horas semanais ou 200 mensais. Grau do Adicional de Insalubridade médio (20%), alínea "b", da Cláusula Quinquagésima Nona da Convenção Coletiva do SINDASSEIO-RS (registrada no MTE em 25/01/2016, vigência até 31/12/2016)</t>
  </si>
  <si>
    <t>Detalhamento dos Serviços: Custo relativo a um empregado da categoria AUXILIAR DE LIMPEZA, com jornada diurna de oito horas com intervalo, perfazendo 30 horas semanais ou 150 mensais. Grau do Adicional de Insalubridade a ser considerado máximo (40%), alínea "b", da Cláusula Quinquagésima Nona da Convenção Coletiva do SINDASSEIO-RS (registrada no MTE em 25/01/2016, vigência até 31/12/2016)</t>
  </si>
  <si>
    <t>Detalhamento dos Serviços: Custo relativo a um empregado da categoria AUXILIAR DE LIMPEZA, com jornada diurna de oito horas com intervalo, perfazendo 40 horas semanais ou 200 mensais. Grau do Adicional de Insalubridade a ser considerado máximo (40%), alínea "b", da Cláusula Quinquagésima Nona da Convenção Coletiva do SINDASSEIO-RS (registrada no MTE em 25/01/2016, vigência até 31/12/2016)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</si>
</sst>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5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5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i/>
      <sz val="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7"/>
      <color indexed="8"/>
      <name val="Calibri"/>
      <family val="2"/>
    </font>
    <font>
      <i/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b/>
      <i/>
      <sz val="6"/>
      <color theme="1"/>
      <name val="Calibri"/>
      <family val="2"/>
    </font>
    <font>
      <sz val="5"/>
      <color theme="1"/>
      <name val="Calibri"/>
      <family val="2"/>
    </font>
    <font>
      <i/>
      <sz val="7"/>
      <color theme="1"/>
      <name val="Calibri"/>
      <family val="2"/>
    </font>
    <font>
      <b/>
      <sz val="10"/>
      <color theme="1"/>
      <name val="Calibri"/>
      <family val="2"/>
    </font>
    <font>
      <i/>
      <sz val="6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164" fontId="53" fillId="0" borderId="0" xfId="0" applyNumberFormat="1" applyFont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9" fontId="55" fillId="34" borderId="13" xfId="0" applyNumberFormat="1" applyFont="1" applyFill="1" applyBorder="1" applyAlignment="1">
      <alignment horizontal="center" vertical="center" wrapText="1"/>
    </xf>
    <xf numFmtId="1" fontId="53" fillId="34" borderId="13" xfId="0" applyNumberFormat="1" applyFont="1" applyFill="1" applyBorder="1" applyAlignment="1">
      <alignment horizontal="center" vertical="center" wrapText="1"/>
    </xf>
    <xf numFmtId="9" fontId="53" fillId="34" borderId="13" xfId="0" applyNumberFormat="1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2" fontId="53" fillId="34" borderId="13" xfId="0" applyNumberFormat="1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vertical="center" wrapText="1"/>
    </xf>
    <xf numFmtId="10" fontId="53" fillId="34" borderId="13" xfId="0" applyNumberFormat="1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2" fontId="53" fillId="34" borderId="16" xfId="0" applyNumberFormat="1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10" fontId="53" fillId="34" borderId="19" xfId="0" applyNumberFormat="1" applyFont="1" applyFill="1" applyBorder="1" applyAlignment="1">
      <alignment horizontal="center" vertical="center" wrapText="1"/>
    </xf>
    <xf numFmtId="0" fontId="54" fillId="5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164" fontId="53" fillId="0" borderId="12" xfId="0" applyNumberFormat="1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Alignment="1">
      <alignment horizontal="center" vertical="center" wrapText="1"/>
    </xf>
    <xf numFmtId="164" fontId="56" fillId="0" borderId="12" xfId="0" applyNumberFormat="1" applyFont="1" applyBorder="1" applyAlignment="1">
      <alignment horizontal="center" vertical="center" wrapText="1"/>
    </xf>
    <xf numFmtId="4" fontId="56" fillId="0" borderId="12" xfId="0" applyNumberFormat="1" applyFont="1" applyBorder="1" applyAlignment="1">
      <alignment horizontal="center" vertical="center" wrapText="1"/>
    </xf>
    <xf numFmtId="2" fontId="57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8" fillId="0" borderId="0" xfId="0" applyFont="1" applyAlignment="1" quotePrefix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165" fontId="53" fillId="0" borderId="0" xfId="0" applyNumberFormat="1" applyFont="1" applyAlignment="1">
      <alignment horizontal="center" vertical="center" wrapText="1"/>
    </xf>
    <xf numFmtId="164" fontId="56" fillId="34" borderId="12" xfId="0" applyNumberFormat="1" applyFont="1" applyFill="1" applyBorder="1" applyAlignment="1">
      <alignment horizontal="center" vertical="center" wrapText="1"/>
    </xf>
    <xf numFmtId="4" fontId="56" fillId="34" borderId="12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164" fontId="56" fillId="0" borderId="0" xfId="0" applyNumberFormat="1" applyFont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center" vertical="center" wrapText="1"/>
    </xf>
    <xf numFmtId="2" fontId="53" fillId="0" borderId="12" xfId="0" applyNumberFormat="1" applyFont="1" applyBorder="1" applyAlignment="1">
      <alignment horizontal="center" vertical="center" wrapText="1"/>
    </xf>
    <xf numFmtId="9" fontId="53" fillId="0" borderId="12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2" fontId="57" fillId="0" borderId="0" xfId="0" applyNumberFormat="1" applyFont="1" applyBorder="1" applyAlignment="1">
      <alignment horizontal="center" vertical="center" wrapText="1"/>
    </xf>
    <xf numFmtId="9" fontId="57" fillId="0" borderId="0" xfId="0" applyNumberFormat="1" applyFont="1" applyBorder="1" applyAlignment="1">
      <alignment horizontal="center" vertical="center" wrapText="1"/>
    </xf>
    <xf numFmtId="4" fontId="57" fillId="0" borderId="0" xfId="0" applyNumberFormat="1" applyFont="1" applyBorder="1" applyAlignment="1">
      <alignment horizontal="center" vertical="center" wrapText="1"/>
    </xf>
    <xf numFmtId="1" fontId="53" fillId="0" borderId="12" xfId="0" applyNumberFormat="1" applyFont="1" applyBorder="1" applyAlignment="1">
      <alignment horizontal="center" vertical="center" wrapText="1"/>
    </xf>
    <xf numFmtId="10" fontId="53" fillId="0" borderId="12" xfId="0" applyNumberFormat="1" applyFont="1" applyBorder="1" applyAlignment="1">
      <alignment horizontal="center" vertical="center" wrapText="1"/>
    </xf>
    <xf numFmtId="164" fontId="56" fillId="13" borderId="12" xfId="0" applyNumberFormat="1" applyFont="1" applyFill="1" applyBorder="1" applyAlignment="1">
      <alignment horizontal="center" vertical="center" wrapText="1"/>
    </xf>
    <xf numFmtId="4" fontId="56" fillId="13" borderId="12" xfId="0" applyNumberFormat="1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164" fontId="56" fillId="33" borderId="0" xfId="0" applyNumberFormat="1" applyFont="1" applyFill="1" applyBorder="1" applyAlignment="1">
      <alignment horizontal="center" vertical="center" wrapText="1"/>
    </xf>
    <xf numFmtId="4" fontId="56" fillId="33" borderId="0" xfId="0" applyNumberFormat="1" applyFont="1" applyFill="1" applyBorder="1" applyAlignment="1">
      <alignment horizontal="center" vertical="center" wrapText="1"/>
    </xf>
    <xf numFmtId="2" fontId="53" fillId="33" borderId="0" xfId="0" applyNumberFormat="1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4" fontId="56" fillId="35" borderId="12" xfId="0" applyNumberFormat="1" applyFont="1" applyFill="1" applyBorder="1" applyAlignment="1">
      <alignment horizontal="center" vertical="center" wrapText="1"/>
    </xf>
    <xf numFmtId="9" fontId="54" fillId="25" borderId="12" xfId="0" applyNumberFormat="1" applyFont="1" applyFill="1" applyBorder="1" applyAlignment="1" quotePrefix="1">
      <alignment horizontal="center" vertical="center" wrapText="1"/>
    </xf>
    <xf numFmtId="2" fontId="54" fillId="35" borderId="12" xfId="0" applyNumberFormat="1" applyFont="1" applyFill="1" applyBorder="1" applyAlignment="1" quotePrefix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2" fontId="59" fillId="33" borderId="12" xfId="0" applyNumberFormat="1" applyFont="1" applyFill="1" applyBorder="1" applyAlignment="1">
      <alignment horizontal="center" vertical="center" wrapText="1"/>
    </xf>
    <xf numFmtId="0" fontId="59" fillId="33" borderId="12" xfId="0" applyFont="1" applyFill="1" applyBorder="1" applyAlignment="1" quotePrefix="1">
      <alignment horizontal="center" vertical="center" wrapText="1"/>
    </xf>
    <xf numFmtId="10" fontId="59" fillId="33" borderId="12" xfId="0" applyNumberFormat="1" applyFont="1" applyFill="1" applyBorder="1" applyAlignment="1">
      <alignment horizontal="center" vertical="center" wrapText="1"/>
    </xf>
    <xf numFmtId="164" fontId="59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10" fontId="53" fillId="35" borderId="12" xfId="0" applyNumberFormat="1" applyFont="1" applyFill="1" applyBorder="1" applyAlignment="1">
      <alignment horizontal="center" vertical="center" wrapText="1"/>
    </xf>
    <xf numFmtId="49" fontId="53" fillId="35" borderId="12" xfId="0" applyNumberFormat="1" applyFont="1" applyFill="1" applyBorder="1" applyAlignment="1">
      <alignment horizontal="center" vertical="center" wrapText="1"/>
    </xf>
    <xf numFmtId="49" fontId="56" fillId="35" borderId="12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 quotePrefix="1">
      <alignment horizontal="center" vertical="center" wrapText="1"/>
    </xf>
    <xf numFmtId="10" fontId="54" fillId="35" borderId="12" xfId="0" applyNumberFormat="1" applyFont="1" applyFill="1" applyBorder="1" applyAlignment="1">
      <alignment horizontal="center" vertical="center" wrapText="1"/>
    </xf>
    <xf numFmtId="0" fontId="61" fillId="0" borderId="0" xfId="0" applyFont="1" applyAlignment="1" quotePrefix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164" fontId="56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 wrapText="1"/>
    </xf>
    <xf numFmtId="0" fontId="53" fillId="10" borderId="12" xfId="0" applyFont="1" applyFill="1" applyBorder="1" applyAlignment="1">
      <alignment horizontal="center" vertical="center" wrapText="1"/>
    </xf>
    <xf numFmtId="4" fontId="53" fillId="10" borderId="12" xfId="0" applyNumberFormat="1" applyFont="1" applyFill="1" applyBorder="1" applyAlignment="1">
      <alignment horizontal="center" vertical="center" wrapText="1"/>
    </xf>
    <xf numFmtId="4" fontId="56" fillId="10" borderId="12" xfId="0" applyNumberFormat="1" applyFont="1" applyFill="1" applyBorder="1" applyAlignment="1">
      <alignment horizontal="center" vertical="center" wrapText="1"/>
    </xf>
    <xf numFmtId="0" fontId="59" fillId="25" borderId="12" xfId="0" applyFont="1" applyFill="1" applyBorder="1" applyAlignment="1">
      <alignment horizontal="center" vertical="center" wrapText="1"/>
    </xf>
    <xf numFmtId="0" fontId="56" fillId="10" borderId="20" xfId="0" applyFont="1" applyFill="1" applyBorder="1" applyAlignment="1">
      <alignment horizontal="center" vertical="center" wrapText="1"/>
    </xf>
    <xf numFmtId="0" fontId="56" fillId="10" borderId="21" xfId="0" applyFont="1" applyFill="1" applyBorder="1" applyAlignment="1">
      <alignment horizontal="center" vertical="center" wrapText="1"/>
    </xf>
    <xf numFmtId="0" fontId="56" fillId="10" borderId="22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6" fillId="13" borderId="20" xfId="0" applyFont="1" applyFill="1" applyBorder="1" applyAlignment="1">
      <alignment horizontal="center" vertical="center" wrapText="1"/>
    </xf>
    <xf numFmtId="0" fontId="56" fillId="13" borderId="21" xfId="0" applyFont="1" applyFill="1" applyBorder="1" applyAlignment="1">
      <alignment horizontal="center" vertical="center" wrapText="1"/>
    </xf>
    <xf numFmtId="0" fontId="56" fillId="13" borderId="22" xfId="0" applyFont="1" applyFill="1" applyBorder="1" applyAlignment="1">
      <alignment horizontal="center" vertical="center" wrapText="1"/>
    </xf>
    <xf numFmtId="0" fontId="53" fillId="10" borderId="12" xfId="0" applyFont="1" applyFill="1" applyBorder="1" applyAlignment="1">
      <alignment horizontal="center" vertical="center" wrapText="1"/>
    </xf>
    <xf numFmtId="0" fontId="54" fillId="10" borderId="12" xfId="0" applyFont="1" applyFill="1" applyBorder="1" applyAlignment="1">
      <alignment horizontal="center" vertical="center" wrapText="1"/>
    </xf>
    <xf numFmtId="0" fontId="53" fillId="10" borderId="20" xfId="0" applyFont="1" applyFill="1" applyBorder="1" applyAlignment="1">
      <alignment horizontal="left" vertical="center" wrapText="1"/>
    </xf>
    <xf numFmtId="0" fontId="53" fillId="10" borderId="21" xfId="0" applyFont="1" applyFill="1" applyBorder="1" applyAlignment="1">
      <alignment horizontal="left" vertical="center" wrapText="1"/>
    </xf>
    <xf numFmtId="0" fontId="53" fillId="10" borderId="22" xfId="0" applyFont="1" applyFill="1" applyBorder="1" applyAlignment="1">
      <alignment horizontal="left"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54" fillId="11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9" fillId="33" borderId="12" xfId="0" applyFont="1" applyFill="1" applyBorder="1" applyAlignment="1" quotePrefix="1">
      <alignment horizontal="left" vertical="center" wrapText="1"/>
    </xf>
    <xf numFmtId="10" fontId="53" fillId="0" borderId="12" xfId="0" applyNumberFormat="1" applyFont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left" vertical="center" wrapText="1"/>
    </xf>
    <xf numFmtId="10" fontId="54" fillId="0" borderId="12" xfId="0" applyNumberFormat="1" applyFont="1" applyBorder="1" applyAlignment="1">
      <alignment horizontal="center" vertical="center" wrapText="1"/>
    </xf>
    <xf numFmtId="0" fontId="59" fillId="0" borderId="23" xfId="0" applyFont="1" applyBorder="1" applyAlignment="1">
      <alignment horizontal="left" vertical="center" wrapText="1"/>
    </xf>
    <xf numFmtId="0" fontId="56" fillId="13" borderId="12" xfId="0" applyFont="1" applyFill="1" applyBorder="1" applyAlignment="1">
      <alignment horizontal="center" vertical="center" wrapText="1"/>
    </xf>
    <xf numFmtId="4" fontId="53" fillId="0" borderId="20" xfId="0" applyNumberFormat="1" applyFont="1" applyBorder="1" applyAlignment="1">
      <alignment horizontal="center" vertical="center" wrapText="1"/>
    </xf>
    <xf numFmtId="4" fontId="53" fillId="0" borderId="22" xfId="0" applyNumberFormat="1" applyFont="1" applyBorder="1" applyAlignment="1">
      <alignment horizontal="center" vertical="center" wrapText="1"/>
    </xf>
    <xf numFmtId="4" fontId="56" fillId="0" borderId="12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54" fillId="35" borderId="12" xfId="0" applyFont="1" applyFill="1" applyBorder="1" applyAlignment="1" quotePrefix="1">
      <alignment horizontal="left" vertical="center" wrapText="1"/>
    </xf>
    <xf numFmtId="0" fontId="59" fillId="0" borderId="12" xfId="0" applyFont="1" applyBorder="1" applyAlignment="1" quotePrefix="1">
      <alignment horizontal="left" vertical="center" wrapText="1"/>
    </xf>
    <xf numFmtId="0" fontId="62" fillId="0" borderId="24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56" fillId="35" borderId="12" xfId="0" applyFont="1" applyFill="1" applyBorder="1" applyAlignment="1" quotePrefix="1">
      <alignment horizontal="center" vertical="center" wrapText="1"/>
    </xf>
    <xf numFmtId="0" fontId="53" fillId="0" borderId="12" xfId="0" applyFont="1" applyBorder="1" applyAlignment="1" quotePrefix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4" fillId="25" borderId="12" xfId="0" applyFont="1" applyFill="1" applyBorder="1" applyAlignment="1" quotePrefix="1">
      <alignment horizontal="center" vertical="center" wrapText="1"/>
    </xf>
    <xf numFmtId="0" fontId="59" fillId="33" borderId="12" xfId="0" applyFont="1" applyFill="1" applyBorder="1" applyAlignment="1" quotePrefix="1">
      <alignment horizontal="center"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0" fontId="63" fillId="5" borderId="20" xfId="0" applyFont="1" applyFill="1" applyBorder="1" applyAlignment="1">
      <alignment horizontal="center" vertical="center" wrapText="1"/>
    </xf>
    <xf numFmtId="0" fontId="63" fillId="5" borderId="21" xfId="0" applyFont="1" applyFill="1" applyBorder="1" applyAlignment="1">
      <alignment horizontal="center" vertical="center" wrapText="1"/>
    </xf>
    <xf numFmtId="0" fontId="63" fillId="5" borderId="22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left" vertical="center" wrapText="1"/>
    </xf>
    <xf numFmtId="0" fontId="64" fillId="0" borderId="23" xfId="0" applyFont="1" applyBorder="1" applyAlignment="1">
      <alignment horizontal="left" vertical="center" wrapText="1"/>
    </xf>
    <xf numFmtId="2" fontId="53" fillId="0" borderId="12" xfId="0" applyNumberFormat="1" applyFont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65" fillId="35" borderId="12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53" fillId="34" borderId="30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5"/>
  <sheetViews>
    <sheetView zoomScale="145" zoomScaleNormal="145" zoomScalePageLayoutView="0" workbookViewId="0" topLeftCell="A1">
      <selection activeCell="I106" sqref="I106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27.7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</row>
    <row r="2" spans="1:9" ht="22.5" customHeight="1">
      <c r="A2" s="145" t="s">
        <v>1</v>
      </c>
      <c r="B2" s="145"/>
      <c r="C2" s="146"/>
      <c r="D2" s="146"/>
      <c r="E2" s="147" t="s">
        <v>2</v>
      </c>
      <c r="F2" s="147"/>
      <c r="G2" s="147"/>
      <c r="H2" s="147"/>
      <c r="I2" s="147"/>
    </row>
    <row r="3" spans="1:9" ht="11.25" customHeight="1">
      <c r="A3" s="145" t="s">
        <v>3</v>
      </c>
      <c r="B3" s="145"/>
      <c r="C3" s="2"/>
      <c r="D3" s="3"/>
      <c r="E3" s="4" t="s">
        <v>4</v>
      </c>
      <c r="F3" s="2"/>
      <c r="G3" s="3"/>
      <c r="H3" s="3"/>
      <c r="I3" s="3"/>
    </row>
    <row r="4" ht="4.5" customHeight="1" thickBot="1"/>
    <row r="5" spans="1:9" ht="22.5" customHeight="1" thickTop="1">
      <c r="A5" s="138" t="s">
        <v>167</v>
      </c>
      <c r="B5" s="139"/>
      <c r="C5" s="139"/>
      <c r="D5" s="139"/>
      <c r="E5" s="139"/>
      <c r="F5" s="139"/>
      <c r="G5" s="148" t="s">
        <v>5</v>
      </c>
      <c r="H5" s="149"/>
      <c r="I5" s="6">
        <v>200</v>
      </c>
    </row>
    <row r="6" spans="1:9" ht="11.25" customHeight="1">
      <c r="A6" s="140"/>
      <c r="B6" s="141"/>
      <c r="C6" s="141"/>
      <c r="D6" s="141"/>
      <c r="E6" s="141"/>
      <c r="F6" s="141"/>
      <c r="G6" s="150" t="s">
        <v>6</v>
      </c>
      <c r="H6" s="7" t="s">
        <v>7</v>
      </c>
      <c r="I6" s="10">
        <v>0.2</v>
      </c>
    </row>
    <row r="7" spans="1:9" ht="11.25" customHeight="1">
      <c r="A7" s="140"/>
      <c r="B7" s="141"/>
      <c r="C7" s="141"/>
      <c r="D7" s="141"/>
      <c r="E7" s="141"/>
      <c r="F7" s="141"/>
      <c r="G7" s="150"/>
      <c r="H7" s="7" t="s">
        <v>8</v>
      </c>
      <c r="I7" s="9">
        <v>0</v>
      </c>
    </row>
    <row r="8" spans="1:9" ht="20.25" customHeight="1">
      <c r="A8" s="140"/>
      <c r="B8" s="141"/>
      <c r="C8" s="141"/>
      <c r="D8" s="141"/>
      <c r="E8" s="141"/>
      <c r="F8" s="141"/>
      <c r="G8" s="150"/>
      <c r="H8" s="7" t="s">
        <v>9</v>
      </c>
      <c r="I8" s="10">
        <v>0.4</v>
      </c>
    </row>
    <row r="9" spans="1:9" ht="24.75" customHeight="1">
      <c r="A9" s="142"/>
      <c r="B9" s="143"/>
      <c r="C9" s="143"/>
      <c r="D9" s="143"/>
      <c r="E9" s="143"/>
      <c r="F9" s="143"/>
      <c r="G9" s="150"/>
      <c r="H9" s="7" t="s">
        <v>8</v>
      </c>
      <c r="I9" s="11">
        <v>1</v>
      </c>
    </row>
    <row r="10" spans="1:9" ht="20.25" customHeight="1">
      <c r="A10" s="116" t="s">
        <v>10</v>
      </c>
      <c r="B10" s="137"/>
      <c r="C10" s="137"/>
      <c r="D10" s="137"/>
      <c r="E10" s="137"/>
      <c r="F10" s="137"/>
      <c r="G10" s="12" t="s">
        <v>11</v>
      </c>
      <c r="H10" s="7">
        <v>220</v>
      </c>
      <c r="I10" s="13">
        <v>926.27</v>
      </c>
    </row>
    <row r="11" spans="1:9" ht="15" customHeight="1">
      <c r="A11" s="116" t="s">
        <v>12</v>
      </c>
      <c r="B11" s="137"/>
      <c r="C11" s="137"/>
      <c r="D11" s="137"/>
      <c r="E11" s="137"/>
      <c r="F11" s="137"/>
      <c r="G11" s="14" t="s">
        <v>13</v>
      </c>
      <c r="H11" s="7" t="s">
        <v>14</v>
      </c>
      <c r="I11" s="15">
        <v>0.025</v>
      </c>
    </row>
    <row r="12" spans="1:9" ht="15" customHeight="1">
      <c r="A12" s="138" t="s">
        <v>15</v>
      </c>
      <c r="B12" s="139"/>
      <c r="C12" s="139"/>
      <c r="D12" s="139"/>
      <c r="E12" s="139"/>
      <c r="F12" s="139"/>
      <c r="G12" s="144" t="s">
        <v>13</v>
      </c>
      <c r="H12" s="7" t="s">
        <v>16</v>
      </c>
      <c r="I12" s="11">
        <v>3.75</v>
      </c>
    </row>
    <row r="13" spans="1:9" ht="11.25">
      <c r="A13" s="140"/>
      <c r="B13" s="141"/>
      <c r="C13" s="141"/>
      <c r="D13" s="141"/>
      <c r="E13" s="141"/>
      <c r="F13" s="141"/>
      <c r="G13" s="144"/>
      <c r="H13" s="7" t="s">
        <v>17</v>
      </c>
      <c r="I13" s="11">
        <v>22</v>
      </c>
    </row>
    <row r="14" spans="1:9" ht="11.25">
      <c r="A14" s="140"/>
      <c r="B14" s="141"/>
      <c r="C14" s="141"/>
      <c r="D14" s="141"/>
      <c r="E14" s="141"/>
      <c r="F14" s="141"/>
      <c r="G14" s="144"/>
      <c r="H14" s="7" t="s">
        <v>18</v>
      </c>
      <c r="I14" s="11">
        <v>2</v>
      </c>
    </row>
    <row r="15" spans="1:9" ht="11.25">
      <c r="A15" s="142"/>
      <c r="B15" s="143"/>
      <c r="C15" s="143"/>
      <c r="D15" s="143"/>
      <c r="E15" s="143"/>
      <c r="F15" s="143"/>
      <c r="G15" s="144"/>
      <c r="H15" s="7" t="s">
        <v>19</v>
      </c>
      <c r="I15" s="10">
        <v>0.06</v>
      </c>
    </row>
    <row r="16" spans="1:9" ht="11.25" customHeight="1">
      <c r="A16" s="115" t="s">
        <v>20</v>
      </c>
      <c r="B16" s="115"/>
      <c r="C16" s="115"/>
      <c r="D16" s="115"/>
      <c r="E16" s="115"/>
      <c r="F16" s="116"/>
      <c r="G16" s="144" t="s">
        <v>21</v>
      </c>
      <c r="H16" s="7" t="s">
        <v>16</v>
      </c>
      <c r="I16" s="13">
        <v>14.5</v>
      </c>
    </row>
    <row r="17" spans="1:9" ht="11.25" customHeight="1">
      <c r="A17" s="115"/>
      <c r="B17" s="115"/>
      <c r="C17" s="115"/>
      <c r="D17" s="115"/>
      <c r="E17" s="115"/>
      <c r="F17" s="116"/>
      <c r="G17" s="144"/>
      <c r="H17" s="7" t="s">
        <v>17</v>
      </c>
      <c r="I17" s="9">
        <v>22</v>
      </c>
    </row>
    <row r="18" spans="1:9" ht="11.25" customHeight="1">
      <c r="A18" s="115"/>
      <c r="B18" s="115"/>
      <c r="C18" s="115"/>
      <c r="D18" s="115"/>
      <c r="E18" s="115"/>
      <c r="F18" s="116"/>
      <c r="G18" s="144"/>
      <c r="H18" s="7" t="s">
        <v>22</v>
      </c>
      <c r="I18" s="9">
        <v>1</v>
      </c>
    </row>
    <row r="19" spans="1:9" ht="11.25">
      <c r="A19" s="115"/>
      <c r="B19" s="115"/>
      <c r="C19" s="115"/>
      <c r="D19" s="115"/>
      <c r="E19" s="115"/>
      <c r="F19" s="116"/>
      <c r="G19" s="144"/>
      <c r="H19" s="7" t="s">
        <v>19</v>
      </c>
      <c r="I19" s="15">
        <v>0.175</v>
      </c>
    </row>
    <row r="20" spans="1:9" ht="11.25">
      <c r="A20" s="115" t="s">
        <v>23</v>
      </c>
      <c r="B20" s="115"/>
      <c r="C20" s="115"/>
      <c r="D20" s="115"/>
      <c r="E20" s="115"/>
      <c r="F20" s="115"/>
      <c r="G20" s="7" t="s">
        <v>21</v>
      </c>
      <c r="H20" s="16" t="s">
        <v>24</v>
      </c>
      <c r="I20" s="17">
        <v>9.38</v>
      </c>
    </row>
    <row r="21" spans="1:9" ht="12" thickBot="1">
      <c r="A21" s="115" t="s">
        <v>25</v>
      </c>
      <c r="B21" s="115"/>
      <c r="C21" s="115"/>
      <c r="D21" s="115"/>
      <c r="E21" s="115"/>
      <c r="F21" s="116"/>
      <c r="G21" s="18"/>
      <c r="H21" s="19" t="s">
        <v>14</v>
      </c>
      <c r="I21" s="20">
        <v>0.2</v>
      </c>
    </row>
    <row r="22" ht="4.5" customHeight="1" thickTop="1"/>
    <row r="23" spans="1:9" ht="17.25" customHeight="1">
      <c r="A23" s="96" t="s">
        <v>26</v>
      </c>
      <c r="B23" s="96"/>
      <c r="C23" s="96"/>
      <c r="D23" s="96"/>
      <c r="E23" s="96"/>
      <c r="F23" s="96"/>
      <c r="G23" s="96"/>
      <c r="H23" s="96"/>
      <c r="I23" s="96"/>
    </row>
    <row r="24" spans="1:9" ht="33.75">
      <c r="A24" s="21" t="s">
        <v>27</v>
      </c>
      <c r="B24" s="123" t="s">
        <v>28</v>
      </c>
      <c r="C24" s="124"/>
      <c r="D24" s="124"/>
      <c r="E24" s="124"/>
      <c r="F24" s="124"/>
      <c r="G24" s="125"/>
      <c r="H24" s="21" t="s">
        <v>29</v>
      </c>
      <c r="I24" s="21" t="s">
        <v>30</v>
      </c>
    </row>
    <row r="25" spans="1:9" ht="15" customHeight="1">
      <c r="A25" s="22">
        <v>1</v>
      </c>
      <c r="B25" s="85" t="s">
        <v>31</v>
      </c>
      <c r="C25" s="86"/>
      <c r="D25" s="86"/>
      <c r="E25" s="86"/>
      <c r="F25" s="86"/>
      <c r="G25" s="87"/>
      <c r="H25" s="23">
        <f aca="true" t="shared" si="0" ref="H25:H30">I25/$I$31</f>
        <v>0.6944444444444444</v>
      </c>
      <c r="I25" s="24">
        <f>I10/H10*I5</f>
        <v>842.0636363636364</v>
      </c>
    </row>
    <row r="26" spans="1:10" ht="15" customHeight="1">
      <c r="A26" s="22">
        <v>2</v>
      </c>
      <c r="B26" s="85" t="s">
        <v>32</v>
      </c>
      <c r="C26" s="86"/>
      <c r="D26" s="86"/>
      <c r="E26" s="86"/>
      <c r="F26" s="86"/>
      <c r="G26" s="87"/>
      <c r="H26" s="23">
        <f t="shared" si="0"/>
        <v>0</v>
      </c>
      <c r="I26" s="25">
        <v>0</v>
      </c>
      <c r="J26" s="26">
        <v>120.58</v>
      </c>
    </row>
    <row r="27" spans="1:9" ht="15" customHeight="1">
      <c r="A27" s="22">
        <v>3</v>
      </c>
      <c r="B27" s="85" t="s">
        <v>33</v>
      </c>
      <c r="C27" s="86"/>
      <c r="D27" s="86"/>
      <c r="E27" s="86"/>
      <c r="F27" s="86"/>
      <c r="G27" s="87"/>
      <c r="H27" s="23">
        <f t="shared" si="0"/>
        <v>0</v>
      </c>
      <c r="I27" s="24">
        <v>0</v>
      </c>
    </row>
    <row r="28" spans="1:9" ht="15" customHeight="1">
      <c r="A28" s="132">
        <v>4</v>
      </c>
      <c r="B28" s="98" t="s">
        <v>34</v>
      </c>
      <c r="C28" s="98"/>
      <c r="D28" s="98"/>
      <c r="E28" s="98"/>
      <c r="F28" s="98"/>
      <c r="G28" s="98"/>
      <c r="H28" s="23">
        <f t="shared" si="0"/>
        <v>0</v>
      </c>
      <c r="I28" s="24">
        <f>I6*I7*I10</f>
        <v>0</v>
      </c>
    </row>
    <row r="29" spans="1:9" ht="15" customHeight="1">
      <c r="A29" s="133"/>
      <c r="B29" s="134" t="s">
        <v>35</v>
      </c>
      <c r="C29" s="135"/>
      <c r="D29" s="135"/>
      <c r="E29" s="135"/>
      <c r="F29" s="135"/>
      <c r="G29" s="136"/>
      <c r="H29" s="23">
        <f t="shared" si="0"/>
        <v>0.3055555555555555</v>
      </c>
      <c r="I29" s="24">
        <f>(I8*I9*I10)</f>
        <v>370.50800000000004</v>
      </c>
    </row>
    <row r="30" spans="1:9" ht="15" customHeight="1">
      <c r="A30" s="22">
        <v>5</v>
      </c>
      <c r="B30" s="85" t="s">
        <v>25</v>
      </c>
      <c r="C30" s="86"/>
      <c r="D30" s="86"/>
      <c r="E30" s="86"/>
      <c r="F30" s="86"/>
      <c r="G30" s="87"/>
      <c r="H30" s="23">
        <f t="shared" si="0"/>
        <v>0</v>
      </c>
      <c r="I30" s="24">
        <v>0</v>
      </c>
    </row>
    <row r="31" spans="1:10" s="30" customFormat="1" ht="15" customHeight="1">
      <c r="A31" s="117" t="s">
        <v>36</v>
      </c>
      <c r="B31" s="118"/>
      <c r="C31" s="118"/>
      <c r="D31" s="118"/>
      <c r="E31" s="118"/>
      <c r="F31" s="118"/>
      <c r="G31" s="119"/>
      <c r="H31" s="27">
        <f>SUM(H25:H30)</f>
        <v>1</v>
      </c>
      <c r="I31" s="28">
        <f>SUM(I25:I30)</f>
        <v>1212.5716363636366</v>
      </c>
      <c r="J31" s="29">
        <f>I25+I26+I27+I28+I29+I30</f>
        <v>1212.5716363636366</v>
      </c>
    </row>
    <row r="32" ht="4.5" customHeight="1"/>
    <row r="33" spans="1:9" ht="33.75" customHeight="1">
      <c r="A33" s="21" t="s">
        <v>37</v>
      </c>
      <c r="B33" s="123" t="s">
        <v>38</v>
      </c>
      <c r="C33" s="124"/>
      <c r="D33" s="124"/>
      <c r="E33" s="124"/>
      <c r="F33" s="124"/>
      <c r="G33" s="125"/>
      <c r="H33" s="21" t="s">
        <v>29</v>
      </c>
      <c r="I33" s="21" t="s">
        <v>30</v>
      </c>
    </row>
    <row r="34" spans="1:9" ht="15" customHeight="1">
      <c r="A34" s="22">
        <v>1</v>
      </c>
      <c r="B34" s="85" t="s">
        <v>39</v>
      </c>
      <c r="C34" s="86"/>
      <c r="D34" s="86"/>
      <c r="E34" s="86"/>
      <c r="F34" s="86"/>
      <c r="G34" s="87"/>
      <c r="H34" s="23">
        <v>0.2</v>
      </c>
      <c r="I34" s="24">
        <f>$I$31*H34</f>
        <v>242.51432727272731</v>
      </c>
    </row>
    <row r="35" spans="1:9" ht="15" customHeight="1">
      <c r="A35" s="22">
        <v>2</v>
      </c>
      <c r="B35" s="85" t="s">
        <v>40</v>
      </c>
      <c r="C35" s="86"/>
      <c r="D35" s="86"/>
      <c r="E35" s="86"/>
      <c r="F35" s="86"/>
      <c r="G35" s="87"/>
      <c r="H35" s="23">
        <v>0.015</v>
      </c>
      <c r="I35" s="24">
        <f aca="true" t="shared" si="1" ref="I35:I41">$I$31*H35</f>
        <v>18.188574545454546</v>
      </c>
    </row>
    <row r="36" spans="1:9" ht="15" customHeight="1">
      <c r="A36" s="22">
        <v>3</v>
      </c>
      <c r="B36" s="85" t="s">
        <v>41</v>
      </c>
      <c r="C36" s="86"/>
      <c r="D36" s="86"/>
      <c r="E36" s="86"/>
      <c r="F36" s="86"/>
      <c r="G36" s="87"/>
      <c r="H36" s="23">
        <v>0.01</v>
      </c>
      <c r="I36" s="24">
        <f t="shared" si="1"/>
        <v>12.125716363636366</v>
      </c>
    </row>
    <row r="37" spans="1:9" ht="15" customHeight="1">
      <c r="A37" s="22">
        <v>4</v>
      </c>
      <c r="B37" s="85" t="s">
        <v>42</v>
      </c>
      <c r="C37" s="86"/>
      <c r="D37" s="86"/>
      <c r="E37" s="86"/>
      <c r="F37" s="86"/>
      <c r="G37" s="87"/>
      <c r="H37" s="23">
        <v>0.002</v>
      </c>
      <c r="I37" s="24">
        <f t="shared" si="1"/>
        <v>2.425143272727273</v>
      </c>
    </row>
    <row r="38" spans="1:9" ht="15" customHeight="1">
      <c r="A38" s="22">
        <v>5</v>
      </c>
      <c r="B38" s="85" t="s">
        <v>43</v>
      </c>
      <c r="C38" s="86"/>
      <c r="D38" s="86"/>
      <c r="E38" s="86"/>
      <c r="F38" s="86"/>
      <c r="G38" s="87"/>
      <c r="H38" s="23">
        <v>0.025</v>
      </c>
      <c r="I38" s="24">
        <f t="shared" si="1"/>
        <v>30.314290909090914</v>
      </c>
    </row>
    <row r="39" spans="1:9" ht="15" customHeight="1">
      <c r="A39" s="22">
        <v>6</v>
      </c>
      <c r="B39" s="85" t="s">
        <v>44</v>
      </c>
      <c r="C39" s="86"/>
      <c r="D39" s="86"/>
      <c r="E39" s="86"/>
      <c r="F39" s="86"/>
      <c r="G39" s="87"/>
      <c r="H39" s="23">
        <v>0.08</v>
      </c>
      <c r="I39" s="24">
        <f t="shared" si="1"/>
        <v>97.00573090909093</v>
      </c>
    </row>
    <row r="40" spans="1:9" ht="15" customHeight="1">
      <c r="A40" s="22">
        <v>7</v>
      </c>
      <c r="B40" s="85" t="s">
        <v>45</v>
      </c>
      <c r="C40" s="86"/>
      <c r="D40" s="86"/>
      <c r="E40" s="86"/>
      <c r="F40" s="86"/>
      <c r="G40" s="87"/>
      <c r="H40" s="23">
        <v>0.03</v>
      </c>
      <c r="I40" s="24">
        <f t="shared" si="1"/>
        <v>36.37714909090909</v>
      </c>
    </row>
    <row r="41" spans="1:9" ht="15" customHeight="1">
      <c r="A41" s="22">
        <v>8</v>
      </c>
      <c r="B41" s="85" t="s">
        <v>46</v>
      </c>
      <c r="C41" s="86"/>
      <c r="D41" s="86"/>
      <c r="E41" s="86"/>
      <c r="F41" s="86"/>
      <c r="G41" s="87"/>
      <c r="H41" s="23">
        <v>0.006</v>
      </c>
      <c r="I41" s="24">
        <f t="shared" si="1"/>
        <v>7.27542981818182</v>
      </c>
    </row>
    <row r="42" spans="1:10" s="30" customFormat="1" ht="15" customHeight="1">
      <c r="A42" s="117" t="s">
        <v>47</v>
      </c>
      <c r="B42" s="118"/>
      <c r="C42" s="118"/>
      <c r="D42" s="118"/>
      <c r="E42" s="118"/>
      <c r="F42" s="118"/>
      <c r="G42" s="119"/>
      <c r="H42" s="27">
        <f>SUM(H34:H41)</f>
        <v>0.3680000000000001</v>
      </c>
      <c r="I42" s="28">
        <f>I34+I35+I36+I37+I38+I39+I40+I41</f>
        <v>446.2263621818182</v>
      </c>
      <c r="J42" s="29">
        <f>I31*H42</f>
        <v>446.2263621818184</v>
      </c>
    </row>
    <row r="43" spans="1:9" ht="15" customHeight="1">
      <c r="A43" s="131" t="s">
        <v>48</v>
      </c>
      <c r="B43" s="131"/>
      <c r="C43" s="131"/>
      <c r="D43" s="131"/>
      <c r="E43" s="131"/>
      <c r="F43" s="131"/>
      <c r="G43" s="131"/>
      <c r="H43" s="131"/>
      <c r="I43" s="131"/>
    </row>
    <row r="44" spans="1:9" ht="33.75" customHeight="1">
      <c r="A44" s="21" t="s">
        <v>49</v>
      </c>
      <c r="B44" s="123" t="s">
        <v>50</v>
      </c>
      <c r="C44" s="124"/>
      <c r="D44" s="124"/>
      <c r="E44" s="124"/>
      <c r="F44" s="124"/>
      <c r="G44" s="125"/>
      <c r="H44" s="21" t="s">
        <v>29</v>
      </c>
      <c r="I44" s="21" t="s">
        <v>30</v>
      </c>
    </row>
    <row r="45" spans="1:9" ht="15" customHeight="1">
      <c r="A45" s="22">
        <v>1</v>
      </c>
      <c r="B45" s="85" t="s">
        <v>51</v>
      </c>
      <c r="C45" s="86"/>
      <c r="D45" s="86"/>
      <c r="E45" s="86"/>
      <c r="F45" s="86"/>
      <c r="G45" s="87"/>
      <c r="H45" s="23">
        <v>0.1111</v>
      </c>
      <c r="I45" s="24">
        <f>$I$31*H45</f>
        <v>134.71670880000002</v>
      </c>
    </row>
    <row r="46" spans="1:9" ht="15" customHeight="1">
      <c r="A46" s="22">
        <v>2</v>
      </c>
      <c r="B46" s="85" t="s">
        <v>52</v>
      </c>
      <c r="C46" s="86"/>
      <c r="D46" s="86"/>
      <c r="E46" s="86"/>
      <c r="F46" s="86"/>
      <c r="G46" s="87"/>
      <c r="H46" s="23">
        <v>0.02047</v>
      </c>
      <c r="I46" s="24">
        <f aca="true" t="shared" si="2" ref="I46:I52">$I$31*H46</f>
        <v>24.82134139636364</v>
      </c>
    </row>
    <row r="47" spans="1:9" ht="15" customHeight="1">
      <c r="A47" s="22">
        <v>3</v>
      </c>
      <c r="B47" s="85" t="s">
        <v>53</v>
      </c>
      <c r="C47" s="86"/>
      <c r="D47" s="86"/>
      <c r="E47" s="86"/>
      <c r="F47" s="86"/>
      <c r="G47" s="87"/>
      <c r="H47" s="23">
        <v>0.012123</v>
      </c>
      <c r="I47" s="24">
        <f t="shared" si="2"/>
        <v>14.700005947636367</v>
      </c>
    </row>
    <row r="48" spans="1:9" ht="15" customHeight="1">
      <c r="A48" s="22">
        <v>4</v>
      </c>
      <c r="B48" s="85" t="s">
        <v>54</v>
      </c>
      <c r="C48" s="86"/>
      <c r="D48" s="86"/>
      <c r="E48" s="86"/>
      <c r="F48" s="86"/>
      <c r="G48" s="87"/>
      <c r="H48" s="23">
        <v>0.011436</v>
      </c>
      <c r="I48" s="24">
        <f t="shared" si="2"/>
        <v>13.866969233454547</v>
      </c>
    </row>
    <row r="49" spans="1:9" ht="15" customHeight="1">
      <c r="A49" s="22">
        <v>5</v>
      </c>
      <c r="B49" s="85" t="s">
        <v>55</v>
      </c>
      <c r="C49" s="86"/>
      <c r="D49" s="86"/>
      <c r="E49" s="86"/>
      <c r="F49" s="86"/>
      <c r="G49" s="87"/>
      <c r="H49" s="23">
        <v>0.000174</v>
      </c>
      <c r="I49" s="24">
        <f t="shared" si="2"/>
        <v>0.21098746472727276</v>
      </c>
    </row>
    <row r="50" spans="1:9" ht="15" customHeight="1">
      <c r="A50" s="22">
        <v>6</v>
      </c>
      <c r="B50" s="85" t="s">
        <v>56</v>
      </c>
      <c r="C50" s="86"/>
      <c r="D50" s="86"/>
      <c r="E50" s="86"/>
      <c r="F50" s="86"/>
      <c r="G50" s="87"/>
      <c r="H50" s="23">
        <v>0.000442</v>
      </c>
      <c r="I50" s="24">
        <f t="shared" si="2"/>
        <v>0.5359566632727274</v>
      </c>
    </row>
    <row r="51" spans="1:9" ht="15" customHeight="1">
      <c r="A51" s="22">
        <v>7</v>
      </c>
      <c r="B51" s="85" t="s">
        <v>57</v>
      </c>
      <c r="C51" s="86"/>
      <c r="D51" s="86"/>
      <c r="E51" s="86"/>
      <c r="F51" s="86"/>
      <c r="G51" s="87"/>
      <c r="H51" s="23">
        <v>0.000185</v>
      </c>
      <c r="I51" s="24">
        <f t="shared" si="2"/>
        <v>0.22432575272727276</v>
      </c>
    </row>
    <row r="52" spans="1:9" ht="15" customHeight="1">
      <c r="A52" s="22">
        <v>8</v>
      </c>
      <c r="B52" s="85" t="s">
        <v>58</v>
      </c>
      <c r="C52" s="86"/>
      <c r="D52" s="86"/>
      <c r="E52" s="86"/>
      <c r="F52" s="86"/>
      <c r="G52" s="87"/>
      <c r="H52" s="23">
        <v>0.09079</v>
      </c>
      <c r="I52" s="24">
        <f t="shared" si="2"/>
        <v>110.08937886545456</v>
      </c>
    </row>
    <row r="53" spans="1:10" s="30" customFormat="1" ht="15" customHeight="1">
      <c r="A53" s="117" t="s">
        <v>59</v>
      </c>
      <c r="B53" s="118"/>
      <c r="C53" s="118"/>
      <c r="D53" s="118"/>
      <c r="E53" s="118"/>
      <c r="F53" s="118"/>
      <c r="G53" s="119"/>
      <c r="H53" s="27">
        <f>SUM(H45:H52)</f>
        <v>0.24672</v>
      </c>
      <c r="I53" s="28">
        <f>I45+I46+I47+I48+I49+I50+I51+I52</f>
        <v>299.1656741236364</v>
      </c>
      <c r="J53" s="29">
        <f>I31*H53</f>
        <v>299.1656741236364</v>
      </c>
    </row>
    <row r="54" spans="1:9" ht="11.25" customHeight="1">
      <c r="A54" s="31" t="s">
        <v>60</v>
      </c>
      <c r="B54" s="111" t="s">
        <v>61</v>
      </c>
      <c r="C54" s="111"/>
      <c r="D54" s="111"/>
      <c r="E54" s="111"/>
      <c r="F54" s="111"/>
      <c r="G54" s="111"/>
      <c r="H54" s="111"/>
      <c r="I54" s="111"/>
    </row>
    <row r="55" spans="1:9" ht="15" customHeight="1">
      <c r="A55" s="31" t="s">
        <v>62</v>
      </c>
      <c r="B55" s="126" t="s">
        <v>63</v>
      </c>
      <c r="C55" s="126"/>
      <c r="D55" s="126"/>
      <c r="E55" s="126"/>
      <c r="F55" s="126"/>
      <c r="G55" s="126"/>
      <c r="H55" s="126"/>
      <c r="I55" s="126"/>
    </row>
    <row r="56" spans="1:9" ht="33.75" customHeight="1">
      <c r="A56" s="21" t="s">
        <v>64</v>
      </c>
      <c r="B56" s="123" t="s">
        <v>65</v>
      </c>
      <c r="C56" s="124"/>
      <c r="D56" s="124"/>
      <c r="E56" s="124"/>
      <c r="F56" s="124"/>
      <c r="G56" s="125"/>
      <c r="H56" s="21" t="s">
        <v>29</v>
      </c>
      <c r="I56" s="21" t="s">
        <v>30</v>
      </c>
    </row>
    <row r="57" spans="1:9" ht="15" customHeight="1">
      <c r="A57" s="22">
        <v>1</v>
      </c>
      <c r="B57" s="85" t="s">
        <v>66</v>
      </c>
      <c r="C57" s="86"/>
      <c r="D57" s="86"/>
      <c r="E57" s="86"/>
      <c r="F57" s="86"/>
      <c r="G57" s="87"/>
      <c r="H57" s="23">
        <v>0.023627</v>
      </c>
      <c r="I57" s="24">
        <f>$I$31*H57</f>
        <v>28.64943005236364</v>
      </c>
    </row>
    <row r="58" spans="1:9" ht="15" customHeight="1">
      <c r="A58" s="22">
        <v>2</v>
      </c>
      <c r="B58" s="85" t="s">
        <v>67</v>
      </c>
      <c r="C58" s="86"/>
      <c r="D58" s="86"/>
      <c r="E58" s="86"/>
      <c r="F58" s="86"/>
      <c r="G58" s="87"/>
      <c r="H58" s="23">
        <v>0.001717</v>
      </c>
      <c r="I58" s="24">
        <f>$I$31*H58</f>
        <v>2.081985499636364</v>
      </c>
    </row>
    <row r="59" spans="1:9" ht="15" customHeight="1">
      <c r="A59" s="22">
        <v>3</v>
      </c>
      <c r="B59" s="85" t="s">
        <v>68</v>
      </c>
      <c r="C59" s="86"/>
      <c r="D59" s="86"/>
      <c r="E59" s="86"/>
      <c r="F59" s="86"/>
      <c r="G59" s="87"/>
      <c r="H59" s="23">
        <v>0.011813</v>
      </c>
      <c r="I59" s="24">
        <f>$I$31*H59</f>
        <v>14.32410874036364</v>
      </c>
    </row>
    <row r="60" spans="1:10" s="30" customFormat="1" ht="15" customHeight="1">
      <c r="A60" s="117" t="s">
        <v>69</v>
      </c>
      <c r="B60" s="118"/>
      <c r="C60" s="118"/>
      <c r="D60" s="118"/>
      <c r="E60" s="118"/>
      <c r="F60" s="118"/>
      <c r="G60" s="119"/>
      <c r="H60" s="27">
        <f>SUM(H57:H59)</f>
        <v>0.037156999999999996</v>
      </c>
      <c r="I60" s="28">
        <f>I57+I58+I59</f>
        <v>45.05552429236364</v>
      </c>
      <c r="J60" s="29">
        <f>I31*H60</f>
        <v>45.055524292363636</v>
      </c>
    </row>
    <row r="61" ht="4.5" customHeight="1"/>
    <row r="62" spans="1:9" ht="33.75">
      <c r="A62" s="21" t="s">
        <v>70</v>
      </c>
      <c r="B62" s="123" t="s">
        <v>71</v>
      </c>
      <c r="C62" s="124"/>
      <c r="D62" s="124"/>
      <c r="E62" s="124"/>
      <c r="F62" s="124"/>
      <c r="G62" s="125"/>
      <c r="H62" s="21" t="s">
        <v>29</v>
      </c>
      <c r="I62" s="21" t="s">
        <v>30</v>
      </c>
    </row>
    <row r="63" spans="1:9" ht="15" customHeight="1">
      <c r="A63" s="22">
        <v>1</v>
      </c>
      <c r="B63" s="85" t="s">
        <v>72</v>
      </c>
      <c r="C63" s="86"/>
      <c r="D63" s="86"/>
      <c r="E63" s="86"/>
      <c r="F63" s="86"/>
      <c r="G63" s="87"/>
      <c r="H63" s="23">
        <f>(H42*H53)</f>
        <v>0.09079296000000002</v>
      </c>
      <c r="I63" s="24">
        <f>$I$31*H63</f>
        <v>110.09296807749823</v>
      </c>
    </row>
    <row r="64" spans="1:11" s="30" customFormat="1" ht="15" customHeight="1">
      <c r="A64" s="117" t="s">
        <v>73</v>
      </c>
      <c r="B64" s="118"/>
      <c r="C64" s="118"/>
      <c r="D64" s="118"/>
      <c r="E64" s="118"/>
      <c r="F64" s="118"/>
      <c r="G64" s="119"/>
      <c r="H64" s="27">
        <f>SUM(H63:H63)</f>
        <v>0.09079296000000002</v>
      </c>
      <c r="I64" s="28">
        <f>I63</f>
        <v>110.09296807749823</v>
      </c>
      <c r="J64" s="29">
        <f>I53*H42</f>
        <v>110.09296807749823</v>
      </c>
      <c r="K64" s="32"/>
    </row>
    <row r="65" ht="4.5" customHeight="1">
      <c r="J65" s="33"/>
    </row>
    <row r="66" spans="1:10" s="30" customFormat="1" ht="12">
      <c r="A66" s="130" t="s">
        <v>74</v>
      </c>
      <c r="B66" s="130"/>
      <c r="C66" s="130"/>
      <c r="D66" s="130"/>
      <c r="E66" s="130"/>
      <c r="F66" s="130"/>
      <c r="G66" s="130"/>
      <c r="H66" s="34">
        <f>H42+H53+H60+H64</f>
        <v>0.7426699600000002</v>
      </c>
      <c r="I66" s="35">
        <f>I42+I53+I60+I64</f>
        <v>900.5405286753165</v>
      </c>
      <c r="J66" s="29">
        <f>J42+J53+J60+J64</f>
        <v>900.5405286753166</v>
      </c>
    </row>
    <row r="67" ht="4.5" customHeight="1"/>
    <row r="68" spans="1:9" ht="33.75">
      <c r="A68" s="21" t="s">
        <v>75</v>
      </c>
      <c r="B68" s="123" t="s">
        <v>76</v>
      </c>
      <c r="C68" s="124"/>
      <c r="D68" s="124"/>
      <c r="E68" s="124"/>
      <c r="F68" s="124"/>
      <c r="G68" s="125"/>
      <c r="H68" s="21" t="s">
        <v>29</v>
      </c>
      <c r="I68" s="21" t="s">
        <v>30</v>
      </c>
    </row>
    <row r="69" spans="1:9" ht="15" customHeight="1">
      <c r="A69" s="36">
        <v>1</v>
      </c>
      <c r="B69" s="85" t="s">
        <v>77</v>
      </c>
      <c r="C69" s="86"/>
      <c r="D69" s="86"/>
      <c r="E69" s="86"/>
      <c r="F69" s="86"/>
      <c r="G69" s="87"/>
      <c r="H69" s="23">
        <f>I69/$I$31</f>
        <v>0.21703872341038066</v>
      </c>
      <c r="I69" s="24">
        <f>I80</f>
        <v>263.175</v>
      </c>
    </row>
    <row r="70" spans="1:9" ht="15" customHeight="1">
      <c r="A70" s="36">
        <v>2</v>
      </c>
      <c r="B70" s="85" t="s">
        <v>78</v>
      </c>
      <c r="C70" s="86"/>
      <c r="D70" s="86"/>
      <c r="E70" s="86"/>
      <c r="F70" s="86"/>
      <c r="G70" s="87"/>
      <c r="H70" s="23">
        <f>I70/$I$31</f>
        <v>0.09440776807338391</v>
      </c>
      <c r="I70" s="24">
        <f>I76</f>
        <v>114.47618181818181</v>
      </c>
    </row>
    <row r="71" spans="1:9" ht="15" customHeight="1">
      <c r="A71" s="22">
        <v>3</v>
      </c>
      <c r="B71" s="85" t="s">
        <v>79</v>
      </c>
      <c r="C71" s="86"/>
      <c r="D71" s="86"/>
      <c r="E71" s="86"/>
      <c r="F71" s="86"/>
      <c r="G71" s="87"/>
      <c r="H71" s="23">
        <f>I71/$I$31</f>
        <v>0.007735625441585906</v>
      </c>
      <c r="I71" s="24">
        <f>I20</f>
        <v>9.38</v>
      </c>
    </row>
    <row r="72" spans="1:10" ht="15" customHeight="1">
      <c r="A72" s="117" t="s">
        <v>80</v>
      </c>
      <c r="B72" s="118"/>
      <c r="C72" s="118"/>
      <c r="D72" s="118"/>
      <c r="E72" s="118"/>
      <c r="F72" s="118"/>
      <c r="G72" s="119"/>
      <c r="H72" s="27">
        <f>H69+H70+H71</f>
        <v>0.3191821169253505</v>
      </c>
      <c r="I72" s="28">
        <f>I69+I70+I71</f>
        <v>387.03118181818184</v>
      </c>
      <c r="J72" s="26">
        <f>I69+I70+I71</f>
        <v>387.03118181818184</v>
      </c>
    </row>
    <row r="73" spans="1:9" ht="4.5" customHeight="1">
      <c r="A73" s="37"/>
      <c r="B73" s="37"/>
      <c r="C73" s="37"/>
      <c r="D73" s="37"/>
      <c r="E73" s="37"/>
      <c r="F73" s="37"/>
      <c r="G73" s="37"/>
      <c r="H73" s="38"/>
      <c r="I73" s="39"/>
    </row>
    <row r="74" spans="1:9" ht="15" customHeight="1">
      <c r="A74" s="129" t="s">
        <v>81</v>
      </c>
      <c r="B74" s="129"/>
      <c r="C74" s="129"/>
      <c r="D74" s="129"/>
      <c r="E74" s="129"/>
      <c r="F74" s="129"/>
      <c r="G74" s="129"/>
      <c r="H74" s="129"/>
      <c r="I74" s="129"/>
    </row>
    <row r="75" spans="1:9" ht="24" customHeight="1">
      <c r="A75" s="115" t="s">
        <v>82</v>
      </c>
      <c r="B75" s="115"/>
      <c r="C75" s="22" t="s">
        <v>83</v>
      </c>
      <c r="D75" s="22" t="s">
        <v>84</v>
      </c>
      <c r="E75" s="22" t="s">
        <v>85</v>
      </c>
      <c r="F75" s="22" t="s">
        <v>86</v>
      </c>
      <c r="G75" s="22" t="s">
        <v>87</v>
      </c>
      <c r="H75" s="23" t="s">
        <v>88</v>
      </c>
      <c r="I75" s="24" t="s">
        <v>89</v>
      </c>
    </row>
    <row r="76" spans="1:9" ht="15" customHeight="1">
      <c r="A76" s="115">
        <f>I12</f>
        <v>3.75</v>
      </c>
      <c r="B76" s="115"/>
      <c r="C76" s="22">
        <f>I13</f>
        <v>22</v>
      </c>
      <c r="D76" s="22">
        <f>I14</f>
        <v>2</v>
      </c>
      <c r="E76" s="40">
        <f>A76*C76*D76</f>
        <v>165</v>
      </c>
      <c r="F76" s="40">
        <f>I25</f>
        <v>842.0636363636364</v>
      </c>
      <c r="G76" s="41">
        <f>I15</f>
        <v>0.06</v>
      </c>
      <c r="H76" s="40">
        <f>F76*G76</f>
        <v>50.523818181818186</v>
      </c>
      <c r="I76" s="24">
        <f>E76-H76</f>
        <v>114.47618181818181</v>
      </c>
    </row>
    <row r="77" spans="1:9" ht="4.5" customHeight="1">
      <c r="A77" s="42"/>
      <c r="B77" s="42"/>
      <c r="C77" s="42"/>
      <c r="D77" s="42"/>
      <c r="E77" s="43"/>
      <c r="F77" s="43"/>
      <c r="G77" s="44"/>
      <c r="H77" s="43"/>
      <c r="I77" s="45"/>
    </row>
    <row r="78" spans="1:9" ht="15" customHeight="1">
      <c r="A78" s="129" t="s">
        <v>90</v>
      </c>
      <c r="B78" s="129"/>
      <c r="C78" s="129"/>
      <c r="D78" s="129"/>
      <c r="E78" s="129"/>
      <c r="F78" s="129"/>
      <c r="G78" s="129"/>
      <c r="H78" s="129"/>
      <c r="I78" s="129"/>
    </row>
    <row r="79" spans="1:9" ht="23.25" customHeight="1">
      <c r="A79" s="115" t="s">
        <v>82</v>
      </c>
      <c r="B79" s="115"/>
      <c r="C79" s="22" t="s">
        <v>91</v>
      </c>
      <c r="D79" s="22" t="s">
        <v>84</v>
      </c>
      <c r="E79" s="22" t="s">
        <v>85</v>
      </c>
      <c r="F79" s="22" t="s">
        <v>86</v>
      </c>
      <c r="G79" s="22" t="s">
        <v>87</v>
      </c>
      <c r="H79" s="23" t="str">
        <f>H75</f>
        <v>Valor desconto</v>
      </c>
      <c r="I79" s="24" t="s">
        <v>89</v>
      </c>
    </row>
    <row r="80" spans="1:9" ht="15" customHeight="1">
      <c r="A80" s="128">
        <f>I16</f>
        <v>14.5</v>
      </c>
      <c r="B80" s="128"/>
      <c r="C80" s="46">
        <f>I17</f>
        <v>22</v>
      </c>
      <c r="D80" s="22">
        <f>I18</f>
        <v>1</v>
      </c>
      <c r="E80" s="40">
        <f>A80*C80*D80</f>
        <v>319</v>
      </c>
      <c r="F80" s="40">
        <f>E80</f>
        <v>319</v>
      </c>
      <c r="G80" s="47">
        <f>I19</f>
        <v>0.175</v>
      </c>
      <c r="H80" s="40">
        <f>F80*G80</f>
        <v>55.824999999999996</v>
      </c>
      <c r="I80" s="24">
        <f>E80-H80</f>
        <v>263.175</v>
      </c>
    </row>
    <row r="81" ht="4.5" customHeight="1"/>
    <row r="82" spans="1:12" ht="12" customHeight="1">
      <c r="A82" s="104" t="s">
        <v>92</v>
      </c>
      <c r="B82" s="104"/>
      <c r="C82" s="104"/>
      <c r="D82" s="104"/>
      <c r="E82" s="104"/>
      <c r="F82" s="104"/>
      <c r="G82" s="104"/>
      <c r="H82" s="48">
        <f>H31+H66+H72</f>
        <v>2.0618520769253506</v>
      </c>
      <c r="I82" s="49">
        <f>I31+I66+I72</f>
        <v>2500.143346857135</v>
      </c>
      <c r="J82" s="26">
        <f>J31+J42+J53+J60+J64+J72</f>
        <v>2500.143346857135</v>
      </c>
      <c r="K82" s="5">
        <f>I31*2</f>
        <v>2425.143272727273</v>
      </c>
      <c r="L82" s="26">
        <f>J82-K82</f>
        <v>75.00007412986179</v>
      </c>
    </row>
    <row r="83" spans="1:12" s="54" customFormat="1" ht="4.5" customHeight="1">
      <c r="A83" s="50"/>
      <c r="B83" s="50"/>
      <c r="C83" s="50"/>
      <c r="D83" s="50"/>
      <c r="E83" s="50"/>
      <c r="F83" s="50"/>
      <c r="G83" s="50"/>
      <c r="H83" s="51"/>
      <c r="I83" s="52"/>
      <c r="J83" s="53"/>
      <c r="L83" s="53"/>
    </row>
    <row r="84" spans="1:9" ht="11.25">
      <c r="A84" s="96" t="s">
        <v>93</v>
      </c>
      <c r="B84" s="96"/>
      <c r="C84" s="96"/>
      <c r="D84" s="96"/>
      <c r="E84" s="96"/>
      <c r="F84" s="96"/>
      <c r="G84" s="96"/>
      <c r="H84" s="96"/>
      <c r="I84" s="96"/>
    </row>
    <row r="85" spans="1:9" ht="33.75">
      <c r="A85" s="21" t="s">
        <v>27</v>
      </c>
      <c r="B85" s="123" t="s">
        <v>94</v>
      </c>
      <c r="C85" s="124"/>
      <c r="D85" s="124"/>
      <c r="E85" s="124"/>
      <c r="F85" s="124"/>
      <c r="G85" s="125"/>
      <c r="H85" s="21" t="s">
        <v>29</v>
      </c>
      <c r="I85" s="21" t="s">
        <v>30</v>
      </c>
    </row>
    <row r="86" spans="1:9" ht="15" customHeight="1">
      <c r="A86" s="22">
        <v>1</v>
      </c>
      <c r="B86" s="85" t="s">
        <v>95</v>
      </c>
      <c r="C86" s="86"/>
      <c r="D86" s="86"/>
      <c r="E86" s="86"/>
      <c r="F86" s="86"/>
      <c r="G86" s="87"/>
      <c r="H86" s="23">
        <f aca="true" t="shared" si="3" ref="H86:H91">I86/$I$97</f>
        <v>0</v>
      </c>
      <c r="I86" s="24">
        <v>0</v>
      </c>
    </row>
    <row r="87" spans="1:9" ht="15" customHeight="1">
      <c r="A87" s="22">
        <v>2</v>
      </c>
      <c r="B87" s="85" t="s">
        <v>96</v>
      </c>
      <c r="C87" s="86"/>
      <c r="D87" s="86"/>
      <c r="E87" s="86"/>
      <c r="F87" s="86"/>
      <c r="G87" s="87"/>
      <c r="H87" s="23">
        <f t="shared" si="3"/>
        <v>0</v>
      </c>
      <c r="I87" s="24">
        <v>0</v>
      </c>
    </row>
    <row r="88" spans="1:9" ht="15" customHeight="1">
      <c r="A88" s="22">
        <v>3</v>
      </c>
      <c r="B88" s="85" t="s">
        <v>97</v>
      </c>
      <c r="C88" s="86"/>
      <c r="D88" s="86"/>
      <c r="E88" s="86"/>
      <c r="F88" s="86"/>
      <c r="G88" s="87"/>
      <c r="H88" s="23">
        <f t="shared" si="3"/>
        <v>0</v>
      </c>
      <c r="I88" s="24">
        <v>0</v>
      </c>
    </row>
    <row r="89" spans="1:9" ht="15" customHeight="1">
      <c r="A89" s="22">
        <v>4</v>
      </c>
      <c r="B89" s="85" t="s">
        <v>98</v>
      </c>
      <c r="C89" s="86"/>
      <c r="D89" s="86"/>
      <c r="E89" s="86"/>
      <c r="F89" s="86"/>
      <c r="G89" s="87"/>
      <c r="H89" s="23">
        <f t="shared" si="3"/>
        <v>0</v>
      </c>
      <c r="I89" s="24">
        <v>0</v>
      </c>
    </row>
    <row r="90" spans="1:9" ht="15" customHeight="1">
      <c r="A90" s="22">
        <v>5</v>
      </c>
      <c r="B90" s="85" t="s">
        <v>99</v>
      </c>
      <c r="C90" s="86"/>
      <c r="D90" s="86"/>
      <c r="E90" s="86"/>
      <c r="F90" s="86"/>
      <c r="G90" s="87"/>
      <c r="H90" s="23">
        <f t="shared" si="3"/>
        <v>0</v>
      </c>
      <c r="I90" s="24">
        <v>0</v>
      </c>
    </row>
    <row r="91" spans="1:9" ht="15" customHeight="1">
      <c r="A91" s="22">
        <v>6</v>
      </c>
      <c r="B91" s="85" t="s">
        <v>100</v>
      </c>
      <c r="C91" s="86"/>
      <c r="D91" s="86"/>
      <c r="E91" s="86"/>
      <c r="F91" s="86"/>
      <c r="G91" s="87"/>
      <c r="H91" s="23">
        <f t="shared" si="3"/>
        <v>0</v>
      </c>
      <c r="I91" s="24">
        <v>0</v>
      </c>
    </row>
    <row r="92" spans="1:10" ht="15" customHeight="1">
      <c r="A92" s="117" t="s">
        <v>101</v>
      </c>
      <c r="B92" s="118"/>
      <c r="C92" s="118"/>
      <c r="D92" s="118"/>
      <c r="E92" s="118"/>
      <c r="F92" s="118"/>
      <c r="G92" s="119"/>
      <c r="H92" s="27">
        <f>H86+H87+H88+H89+H90+H91</f>
        <v>0</v>
      </c>
      <c r="I92" s="55">
        <f>SUM(I86:I91)</f>
        <v>0</v>
      </c>
      <c r="J92" s="26">
        <f>G95</f>
        <v>477.13343300779064</v>
      </c>
    </row>
    <row r="93" spans="1:9" ht="16.5" customHeight="1">
      <c r="A93" s="31" t="s">
        <v>102</v>
      </c>
      <c r="B93" s="111" t="s">
        <v>103</v>
      </c>
      <c r="C93" s="111"/>
      <c r="D93" s="111"/>
      <c r="E93" s="111"/>
      <c r="F93" s="111"/>
      <c r="G93" s="111"/>
      <c r="H93" s="111"/>
      <c r="I93" s="111"/>
    </row>
    <row r="94" spans="1:9" ht="16.5" customHeight="1">
      <c r="A94" s="31" t="s">
        <v>104</v>
      </c>
      <c r="B94" s="112" t="s">
        <v>105</v>
      </c>
      <c r="C94" s="112"/>
      <c r="D94" s="112"/>
      <c r="E94" s="112"/>
      <c r="F94" s="112"/>
      <c r="G94" s="112"/>
      <c r="H94" s="126"/>
      <c r="I94" s="126"/>
    </row>
    <row r="95" spans="1:9" ht="30" customHeight="1">
      <c r="A95" s="120" t="s">
        <v>106</v>
      </c>
      <c r="B95" s="120"/>
      <c r="C95" s="120"/>
      <c r="D95" s="120"/>
      <c r="E95" s="120"/>
      <c r="F95" s="56">
        <v>0.2</v>
      </c>
      <c r="G95" s="57">
        <f>I97*F95</f>
        <v>477.13343300779064</v>
      </c>
      <c r="H95" s="81" t="s">
        <v>107</v>
      </c>
      <c r="I95" s="59">
        <f>I70</f>
        <v>114.47618181818181</v>
      </c>
    </row>
    <row r="96" spans="1:10" s="63" customFormat="1" ht="16.5" customHeight="1">
      <c r="A96" s="121" t="s">
        <v>108</v>
      </c>
      <c r="B96" s="121"/>
      <c r="C96" s="60" t="s">
        <v>109</v>
      </c>
      <c r="D96" s="60" t="s">
        <v>110</v>
      </c>
      <c r="E96" s="60" t="s">
        <v>111</v>
      </c>
      <c r="F96" s="60" t="s">
        <v>112</v>
      </c>
      <c r="G96" s="60" t="s">
        <v>113</v>
      </c>
      <c r="H96" s="58" t="s">
        <v>114</v>
      </c>
      <c r="I96" s="61" t="s">
        <v>115</v>
      </c>
      <c r="J96" s="62"/>
    </row>
    <row r="97" spans="1:10" ht="16.5" customHeight="1">
      <c r="A97" s="122">
        <f>I31</f>
        <v>1212.5716363636366</v>
      </c>
      <c r="B97" s="122"/>
      <c r="C97" s="25">
        <f>I42</f>
        <v>446.2263621818182</v>
      </c>
      <c r="D97" s="25">
        <f>I53</f>
        <v>299.1656741236364</v>
      </c>
      <c r="E97" s="25">
        <f>I60</f>
        <v>45.05552429236364</v>
      </c>
      <c r="F97" s="25">
        <f>I64</f>
        <v>110.09296807749823</v>
      </c>
      <c r="G97" s="25">
        <f>I72</f>
        <v>387.03118181818184</v>
      </c>
      <c r="H97" s="25">
        <f>A97+C97+D97+E97+F97+G97</f>
        <v>2500.143346857135</v>
      </c>
      <c r="I97" s="25">
        <f>H97-I95</f>
        <v>2385.667165038953</v>
      </c>
      <c r="J97" s="26"/>
    </row>
    <row r="98" spans="1:9" ht="4.5" customHeight="1">
      <c r="A98" s="31"/>
      <c r="B98" s="127"/>
      <c r="C98" s="127"/>
      <c r="D98" s="127"/>
      <c r="E98" s="127"/>
      <c r="F98" s="127"/>
      <c r="G98" s="127"/>
      <c r="H98" s="127"/>
      <c r="I98" s="127"/>
    </row>
    <row r="99" spans="1:9" ht="33.75">
      <c r="A99" s="21" t="s">
        <v>37</v>
      </c>
      <c r="B99" s="123" t="s">
        <v>116</v>
      </c>
      <c r="C99" s="124"/>
      <c r="D99" s="124"/>
      <c r="E99" s="124"/>
      <c r="F99" s="124"/>
      <c r="G99" s="125"/>
      <c r="H99" s="21" t="s">
        <v>29</v>
      </c>
      <c r="I99" s="21" t="s">
        <v>30</v>
      </c>
    </row>
    <row r="100" spans="1:9" ht="15" customHeight="1">
      <c r="A100" s="22">
        <v>1</v>
      </c>
      <c r="B100" s="85" t="s">
        <v>117</v>
      </c>
      <c r="C100" s="86"/>
      <c r="D100" s="86"/>
      <c r="E100" s="86"/>
      <c r="F100" s="86"/>
      <c r="G100" s="87"/>
      <c r="H100" s="23">
        <f>I100/$I$110</f>
        <v>0</v>
      </c>
      <c r="I100" s="24">
        <v>0</v>
      </c>
    </row>
    <row r="101" spans="1:9" ht="15" customHeight="1">
      <c r="A101" s="22">
        <v>2</v>
      </c>
      <c r="B101" s="85" t="s">
        <v>118</v>
      </c>
      <c r="C101" s="86"/>
      <c r="D101" s="86"/>
      <c r="E101" s="86"/>
      <c r="F101" s="86"/>
      <c r="G101" s="87"/>
      <c r="H101" s="23">
        <f>I101/$I$110</f>
        <v>0</v>
      </c>
      <c r="I101" s="24">
        <v>0</v>
      </c>
    </row>
    <row r="102" spans="1:9" ht="15" customHeight="1">
      <c r="A102" s="117" t="s">
        <v>119</v>
      </c>
      <c r="B102" s="118"/>
      <c r="C102" s="118"/>
      <c r="D102" s="118"/>
      <c r="E102" s="118"/>
      <c r="F102" s="118"/>
      <c r="G102" s="119"/>
      <c r="H102" s="27">
        <f>H100+H101</f>
        <v>0</v>
      </c>
      <c r="I102" s="28">
        <f>I100+I101</f>
        <v>0</v>
      </c>
    </row>
    <row r="103" ht="4.5" customHeight="1"/>
    <row r="104" spans="1:9" ht="33.75">
      <c r="A104" s="21" t="s">
        <v>49</v>
      </c>
      <c r="B104" s="123" t="s">
        <v>120</v>
      </c>
      <c r="C104" s="124"/>
      <c r="D104" s="124"/>
      <c r="E104" s="124"/>
      <c r="F104" s="124"/>
      <c r="G104" s="125"/>
      <c r="H104" s="21" t="s">
        <v>29</v>
      </c>
      <c r="I104" s="21" t="s">
        <v>30</v>
      </c>
    </row>
    <row r="105" spans="1:9" ht="15" customHeight="1">
      <c r="A105" s="22">
        <v>1</v>
      </c>
      <c r="B105" s="85" t="s">
        <v>120</v>
      </c>
      <c r="C105" s="86"/>
      <c r="D105" s="86"/>
      <c r="E105" s="86"/>
      <c r="F105" s="86"/>
      <c r="G105" s="87"/>
      <c r="H105" s="23">
        <f>I105/I110</f>
        <v>0</v>
      </c>
      <c r="I105" s="24">
        <v>0</v>
      </c>
    </row>
    <row r="106" spans="1:12" ht="15" customHeight="1">
      <c r="A106" s="117" t="s">
        <v>121</v>
      </c>
      <c r="B106" s="118"/>
      <c r="C106" s="118"/>
      <c r="D106" s="118"/>
      <c r="E106" s="118"/>
      <c r="F106" s="118"/>
      <c r="G106" s="119"/>
      <c r="H106" s="27">
        <f>H105</f>
        <v>0</v>
      </c>
      <c r="I106" s="28">
        <f>I105</f>
        <v>0</v>
      </c>
      <c r="J106" s="26">
        <f>I102+I106</f>
        <v>0</v>
      </c>
      <c r="K106" s="26">
        <f>G108-I102</f>
        <v>429.4200897070115</v>
      </c>
      <c r="L106" s="1">
        <f>H92+H102+H106</f>
        <v>0</v>
      </c>
    </row>
    <row r="107" spans="1:9" ht="4.5" customHeight="1">
      <c r="A107" s="37"/>
      <c r="B107" s="37"/>
      <c r="C107" s="37"/>
      <c r="D107" s="37"/>
      <c r="E107" s="37"/>
      <c r="F107" s="37"/>
      <c r="G107" s="37"/>
      <c r="H107" s="38"/>
      <c r="I107" s="39"/>
    </row>
    <row r="108" spans="1:12" ht="39" customHeight="1">
      <c r="A108" s="120" t="s">
        <v>122</v>
      </c>
      <c r="B108" s="120"/>
      <c r="C108" s="120"/>
      <c r="D108" s="120"/>
      <c r="E108" s="120"/>
      <c r="F108" s="56">
        <v>0.18</v>
      </c>
      <c r="G108" s="57">
        <f>I110*F108</f>
        <v>429.4200897070115</v>
      </c>
      <c r="H108" s="81" t="s">
        <v>107</v>
      </c>
      <c r="I108" s="59">
        <f>I70</f>
        <v>114.47618181818181</v>
      </c>
      <c r="L108" s="1">
        <f>H92</f>
        <v>0</v>
      </c>
    </row>
    <row r="109" spans="1:12" s="63" customFormat="1" ht="16.5" customHeight="1">
      <c r="A109" s="121" t="s">
        <v>108</v>
      </c>
      <c r="B109" s="121"/>
      <c r="C109" s="60" t="s">
        <v>109</v>
      </c>
      <c r="D109" s="60" t="s">
        <v>110</v>
      </c>
      <c r="E109" s="60" t="s">
        <v>111</v>
      </c>
      <c r="F109" s="60" t="s">
        <v>112</v>
      </c>
      <c r="G109" s="60" t="s">
        <v>113</v>
      </c>
      <c r="H109" s="58" t="s">
        <v>114</v>
      </c>
      <c r="I109" s="61" t="s">
        <v>115</v>
      </c>
      <c r="J109" s="62"/>
      <c r="L109" s="62">
        <f>H102+H106</f>
        <v>0</v>
      </c>
    </row>
    <row r="110" spans="1:12" ht="16.5" customHeight="1">
      <c r="A110" s="122">
        <f>I31</f>
        <v>1212.5716363636366</v>
      </c>
      <c r="B110" s="122"/>
      <c r="C110" s="25">
        <f>I42</f>
        <v>446.2263621818182</v>
      </c>
      <c r="D110" s="25">
        <f>I53</f>
        <v>299.1656741236364</v>
      </c>
      <c r="E110" s="25">
        <f>I60</f>
        <v>45.05552429236364</v>
      </c>
      <c r="F110" s="25">
        <f>I64</f>
        <v>110.09296807749823</v>
      </c>
      <c r="G110" s="25">
        <f>I72</f>
        <v>387.03118181818184</v>
      </c>
      <c r="H110" s="25">
        <f>A110+C110+D110+E110+F110+G110</f>
        <v>2500.143346857135</v>
      </c>
      <c r="I110" s="25">
        <f>H110-I108</f>
        <v>2385.667165038953</v>
      </c>
      <c r="J110" s="26"/>
      <c r="L110" s="1">
        <f>L108+L109</f>
        <v>0</v>
      </c>
    </row>
    <row r="111" ht="4.5" customHeight="1"/>
    <row r="112" spans="1:10" ht="12">
      <c r="A112" s="104" t="s">
        <v>123</v>
      </c>
      <c r="B112" s="104"/>
      <c r="C112" s="104"/>
      <c r="D112" s="104"/>
      <c r="E112" s="104"/>
      <c r="F112" s="104"/>
      <c r="G112" s="104"/>
      <c r="H112" s="48">
        <f>H92+H102+H106</f>
        <v>0</v>
      </c>
      <c r="I112" s="49">
        <f>I92+I102+I106</f>
        <v>0</v>
      </c>
      <c r="J112" s="1">
        <f>I112/I82</f>
        <v>0</v>
      </c>
    </row>
    <row r="113" ht="4.5" customHeight="1"/>
    <row r="114" spans="1:9" ht="11.25">
      <c r="A114" s="96" t="s">
        <v>124</v>
      </c>
      <c r="B114" s="96"/>
      <c r="C114" s="96"/>
      <c r="D114" s="96"/>
      <c r="E114" s="96"/>
      <c r="F114" s="96"/>
      <c r="G114" s="96"/>
      <c r="H114" s="96"/>
      <c r="I114" s="96"/>
    </row>
    <row r="115" spans="1:9" ht="33.75">
      <c r="A115" s="21" t="s">
        <v>27</v>
      </c>
      <c r="B115" s="123" t="s">
        <v>125</v>
      </c>
      <c r="C115" s="124"/>
      <c r="D115" s="124"/>
      <c r="E115" s="124"/>
      <c r="F115" s="124"/>
      <c r="G115" s="125"/>
      <c r="H115" s="21" t="s">
        <v>29</v>
      </c>
      <c r="I115" s="21" t="s">
        <v>30</v>
      </c>
    </row>
    <row r="116" spans="1:9" ht="15" customHeight="1">
      <c r="A116" s="22">
        <v>1</v>
      </c>
      <c r="B116" s="85" t="s">
        <v>126</v>
      </c>
      <c r="C116" s="86"/>
      <c r="D116" s="86"/>
      <c r="E116" s="86"/>
      <c r="F116" s="86"/>
      <c r="G116" s="87"/>
      <c r="H116" s="23">
        <f>I116/$I$82</f>
        <v>0.018696883852691217</v>
      </c>
      <c r="I116" s="24">
        <f>($D$126/$E$127)*G126</f>
        <v>46.74488977126654</v>
      </c>
    </row>
    <row r="117" spans="1:9" ht="15" customHeight="1">
      <c r="A117" s="22">
        <v>2</v>
      </c>
      <c r="B117" s="85" t="s">
        <v>127</v>
      </c>
      <c r="C117" s="86"/>
      <c r="D117" s="86"/>
      <c r="E117" s="86"/>
      <c r="F117" s="86"/>
      <c r="G117" s="87"/>
      <c r="H117" s="23">
        <f>I117/$I$82</f>
        <v>0.08611898016997167</v>
      </c>
      <c r="I117" s="24">
        <f>($D$126/$E$127)*G127</f>
        <v>215.3097953100762</v>
      </c>
    </row>
    <row r="118" spans="1:9" ht="15" customHeight="1">
      <c r="A118" s="22">
        <v>3</v>
      </c>
      <c r="B118" s="85" t="s">
        <v>12</v>
      </c>
      <c r="C118" s="86"/>
      <c r="D118" s="86"/>
      <c r="E118" s="86"/>
      <c r="F118" s="86"/>
      <c r="G118" s="87"/>
      <c r="H118" s="23">
        <f>I118/$I$82</f>
        <v>0.028328611898016994</v>
      </c>
      <c r="I118" s="24">
        <f>($D$126/$E$127)*G128</f>
        <v>70.82559056252506</v>
      </c>
    </row>
    <row r="119" spans="1:9" ht="15" customHeight="1">
      <c r="A119" s="22">
        <v>4</v>
      </c>
      <c r="B119" s="85" t="s">
        <v>128</v>
      </c>
      <c r="C119" s="86"/>
      <c r="D119" s="86"/>
      <c r="E119" s="86"/>
      <c r="F119" s="86"/>
      <c r="G119" s="87"/>
      <c r="H119" s="23">
        <f>I119/$I$82</f>
        <v>0</v>
      </c>
      <c r="I119" s="24">
        <f>($D$126/$E$127)*G129</f>
        <v>0</v>
      </c>
    </row>
    <row r="120" spans="1:9" ht="15" customHeight="1">
      <c r="A120" s="22">
        <v>5</v>
      </c>
      <c r="B120" s="85" t="s">
        <v>100</v>
      </c>
      <c r="C120" s="86"/>
      <c r="D120" s="86"/>
      <c r="E120" s="86"/>
      <c r="F120" s="86"/>
      <c r="G120" s="87"/>
      <c r="H120" s="23">
        <f>I120/$I$82</f>
        <v>0</v>
      </c>
      <c r="I120" s="24">
        <v>0</v>
      </c>
    </row>
    <row r="121" spans="1:9" ht="15" customHeight="1">
      <c r="A121" s="117" t="s">
        <v>129</v>
      </c>
      <c r="B121" s="118"/>
      <c r="C121" s="118"/>
      <c r="D121" s="118"/>
      <c r="E121" s="118"/>
      <c r="F121" s="118"/>
      <c r="G121" s="119"/>
      <c r="H121" s="27">
        <f>H116+H117+H118+H119+H120</f>
        <v>0.13314447592067988</v>
      </c>
      <c r="I121" s="28">
        <f>I116+I117+I118+I119+I120</f>
        <v>332.88027564386783</v>
      </c>
    </row>
    <row r="122" spans="1:9" ht="11.25" customHeight="1">
      <c r="A122" s="31" t="s">
        <v>130</v>
      </c>
      <c r="B122" s="111" t="s">
        <v>131</v>
      </c>
      <c r="C122" s="111"/>
      <c r="D122" s="111"/>
      <c r="E122" s="111"/>
      <c r="F122" s="111"/>
      <c r="G122" s="111"/>
      <c r="H122" s="111"/>
      <c r="I122" s="111"/>
    </row>
    <row r="123" spans="1:9" ht="20.25" customHeight="1">
      <c r="A123" s="31" t="s">
        <v>132</v>
      </c>
      <c r="B123" s="112" t="s">
        <v>133</v>
      </c>
      <c r="C123" s="112"/>
      <c r="D123" s="112"/>
      <c r="E123" s="112"/>
      <c r="F123" s="112"/>
      <c r="G123" s="112"/>
      <c r="H123" s="112"/>
      <c r="I123" s="112"/>
    </row>
    <row r="124" spans="1:9" ht="13.5" customHeight="1">
      <c r="A124" s="113" t="s">
        <v>134</v>
      </c>
      <c r="B124" s="113"/>
      <c r="C124" s="113"/>
      <c r="D124" s="113"/>
      <c r="E124" s="113"/>
      <c r="F124" s="113"/>
      <c r="G124" s="113"/>
      <c r="H124" s="113"/>
      <c r="I124" s="113"/>
    </row>
    <row r="125" spans="1:9" ht="13.5" customHeight="1">
      <c r="A125" s="114" t="s">
        <v>135</v>
      </c>
      <c r="B125" s="114"/>
      <c r="C125" s="22" t="s">
        <v>136</v>
      </c>
      <c r="D125" s="115" t="s">
        <v>137</v>
      </c>
      <c r="E125" s="116"/>
      <c r="F125" s="22" t="s">
        <v>138</v>
      </c>
      <c r="G125" s="64" t="s">
        <v>139</v>
      </c>
      <c r="H125" s="115" t="s">
        <v>140</v>
      </c>
      <c r="I125" s="115"/>
    </row>
    <row r="126" spans="1:10" ht="13.5" customHeight="1">
      <c r="A126" s="105">
        <f>I82</f>
        <v>2500.143346857135</v>
      </c>
      <c r="B126" s="106"/>
      <c r="C126" s="24">
        <f>I112</f>
        <v>0</v>
      </c>
      <c r="D126" s="107">
        <f>A126+C126</f>
        <v>2500.143346857135</v>
      </c>
      <c r="E126" s="108"/>
      <c r="F126" s="22" t="s">
        <v>126</v>
      </c>
      <c r="G126" s="65">
        <v>0.0165</v>
      </c>
      <c r="H126" s="100">
        <v>0.0065</v>
      </c>
      <c r="I126" s="100"/>
      <c r="J126" s="26"/>
    </row>
    <row r="127" spans="1:9" ht="13.5" customHeight="1">
      <c r="A127" s="109" t="s">
        <v>141</v>
      </c>
      <c r="B127" s="109"/>
      <c r="C127" s="64">
        <v>1</v>
      </c>
      <c r="D127" s="66">
        <f>G130/1</f>
        <v>0.1175</v>
      </c>
      <c r="E127" s="67">
        <f>C127-D127</f>
        <v>0.8825000000000001</v>
      </c>
      <c r="F127" s="22" t="s">
        <v>127</v>
      </c>
      <c r="G127" s="65">
        <v>0.076</v>
      </c>
      <c r="H127" s="100">
        <v>0.03</v>
      </c>
      <c r="I127" s="100"/>
    </row>
    <row r="128" spans="1:9" ht="13.5" customHeight="1">
      <c r="A128" s="110" t="s">
        <v>163</v>
      </c>
      <c r="B128" s="110"/>
      <c r="C128" s="22">
        <v>1</v>
      </c>
      <c r="D128" s="68">
        <f>H130</f>
        <v>0.0615</v>
      </c>
      <c r="E128" s="69">
        <f>C128-D128</f>
        <v>0.9385</v>
      </c>
      <c r="F128" s="22" t="s">
        <v>12</v>
      </c>
      <c r="G128" s="65">
        <f>I11</f>
        <v>0.025</v>
      </c>
      <c r="H128" s="100">
        <f>I11</f>
        <v>0.025</v>
      </c>
      <c r="I128" s="100"/>
    </row>
    <row r="129" spans="1:9" ht="13.5" customHeight="1">
      <c r="A129" s="99" t="s">
        <v>143</v>
      </c>
      <c r="B129" s="99"/>
      <c r="C129" s="70">
        <v>1</v>
      </c>
      <c r="D129" s="70">
        <v>0.0654</v>
      </c>
      <c r="E129" s="71">
        <f>C129-D129</f>
        <v>0.9346</v>
      </c>
      <c r="F129" s="22" t="s">
        <v>144</v>
      </c>
      <c r="G129" s="65">
        <v>0</v>
      </c>
      <c r="H129" s="100">
        <v>0</v>
      </c>
      <c r="I129" s="100"/>
    </row>
    <row r="130" spans="1:9" ht="18" customHeight="1">
      <c r="A130" s="72" t="s">
        <v>145</v>
      </c>
      <c r="B130" s="101" t="s">
        <v>146</v>
      </c>
      <c r="C130" s="101"/>
      <c r="D130" s="101"/>
      <c r="E130" s="101"/>
      <c r="F130" s="36" t="s">
        <v>147</v>
      </c>
      <c r="G130" s="73">
        <f>SUM(G126:G129)</f>
        <v>0.1175</v>
      </c>
      <c r="H130" s="102">
        <f>SUM(H126:I129)</f>
        <v>0.0615</v>
      </c>
      <c r="I130" s="102"/>
    </row>
    <row r="131" spans="1:9" ht="4.5" customHeight="1">
      <c r="A131" s="74"/>
      <c r="B131" s="103"/>
      <c r="C131" s="103"/>
      <c r="D131" s="103"/>
      <c r="E131" s="103"/>
      <c r="F131" s="103"/>
      <c r="G131" s="103"/>
      <c r="H131" s="103"/>
      <c r="I131" s="103"/>
    </row>
    <row r="132" spans="1:9" ht="12">
      <c r="A132" s="104" t="s">
        <v>148</v>
      </c>
      <c r="B132" s="104"/>
      <c r="C132" s="104"/>
      <c r="D132" s="104"/>
      <c r="E132" s="104"/>
      <c r="F132" s="104"/>
      <c r="G132" s="104"/>
      <c r="H132" s="48">
        <f>H121</f>
        <v>0.13314447592067988</v>
      </c>
      <c r="I132" s="49">
        <f>I121</f>
        <v>332.88027564386783</v>
      </c>
    </row>
    <row r="133" ht="4.5" customHeight="1"/>
    <row r="134" spans="1:9" ht="11.25">
      <c r="A134" s="97" t="s">
        <v>149</v>
      </c>
      <c r="B134" s="97"/>
      <c r="C134" s="97"/>
      <c r="D134" s="97"/>
      <c r="E134" s="97"/>
      <c r="F134" s="97"/>
      <c r="G134" s="97"/>
      <c r="H134" s="97"/>
      <c r="I134" s="97"/>
    </row>
    <row r="135" spans="1:9" ht="11.25">
      <c r="A135" s="96" t="s">
        <v>26</v>
      </c>
      <c r="B135" s="96"/>
      <c r="C135" s="96"/>
      <c r="D135" s="96"/>
      <c r="E135" s="96"/>
      <c r="F135" s="96"/>
      <c r="G135" s="96"/>
      <c r="H135" s="96"/>
      <c r="I135" s="96"/>
    </row>
    <row r="136" spans="1:9" ht="15" customHeight="1">
      <c r="A136" s="22">
        <v>1</v>
      </c>
      <c r="B136" s="85" t="s">
        <v>150</v>
      </c>
      <c r="C136" s="86"/>
      <c r="D136" s="86"/>
      <c r="E136" s="86"/>
      <c r="F136" s="86"/>
      <c r="G136" s="87"/>
      <c r="H136" s="23">
        <f>I136/$G$153</f>
        <v>0.4280132458949193</v>
      </c>
      <c r="I136" s="75">
        <f>I31</f>
        <v>1212.5716363636366</v>
      </c>
    </row>
    <row r="137" spans="1:9" ht="15" customHeight="1">
      <c r="A137" s="22">
        <v>2</v>
      </c>
      <c r="B137" s="85" t="s">
        <v>151</v>
      </c>
      <c r="C137" s="86"/>
      <c r="D137" s="86"/>
      <c r="E137" s="86"/>
      <c r="F137" s="86"/>
      <c r="G137" s="87"/>
      <c r="H137" s="23">
        <f>I137/$G$153</f>
        <v>0.3178725802082499</v>
      </c>
      <c r="I137" s="75">
        <f>I42+I53+I60+I64</f>
        <v>900.5405286753165</v>
      </c>
    </row>
    <row r="138" spans="1:9" ht="15" customHeight="1">
      <c r="A138" s="22">
        <v>3</v>
      </c>
      <c r="B138" s="98" t="s">
        <v>152</v>
      </c>
      <c r="C138" s="98"/>
      <c r="D138" s="98"/>
      <c r="E138" s="98"/>
      <c r="F138" s="98"/>
      <c r="G138" s="98"/>
      <c r="H138" s="23">
        <f>I138/$G$153</f>
        <v>0.13661417389683092</v>
      </c>
      <c r="I138" s="75">
        <f>I72</f>
        <v>387.03118181818184</v>
      </c>
    </row>
    <row r="139" spans="1:10" s="30" customFormat="1" ht="15" customHeight="1">
      <c r="A139" s="88" t="s">
        <v>153</v>
      </c>
      <c r="B139" s="89"/>
      <c r="C139" s="89"/>
      <c r="D139" s="89"/>
      <c r="E139" s="89"/>
      <c r="F139" s="89"/>
      <c r="G139" s="90"/>
      <c r="H139" s="48">
        <f>H136+H137+H138</f>
        <v>0.8825000000000001</v>
      </c>
      <c r="I139" s="49">
        <f>I136+I137+I138</f>
        <v>2500.143346857135</v>
      </c>
      <c r="J139" s="76"/>
    </row>
    <row r="140" ht="4.5" customHeight="1"/>
    <row r="141" spans="1:9" ht="11.25">
      <c r="A141" s="96" t="s">
        <v>93</v>
      </c>
      <c r="B141" s="96"/>
      <c r="C141" s="96"/>
      <c r="D141" s="96"/>
      <c r="E141" s="96"/>
      <c r="F141" s="96"/>
      <c r="G141" s="96"/>
      <c r="H141" s="96"/>
      <c r="I141" s="96"/>
    </row>
    <row r="142" spans="1:9" ht="15" customHeight="1">
      <c r="A142" s="22">
        <v>1</v>
      </c>
      <c r="B142" s="85" t="s">
        <v>94</v>
      </c>
      <c r="C142" s="86"/>
      <c r="D142" s="86"/>
      <c r="E142" s="86"/>
      <c r="F142" s="86"/>
      <c r="G142" s="87"/>
      <c r="H142" s="23">
        <f>I142/$G$153</f>
        <v>0</v>
      </c>
      <c r="I142" s="24">
        <f>I92</f>
        <v>0</v>
      </c>
    </row>
    <row r="143" spans="1:9" ht="15" customHeight="1">
      <c r="A143" s="22">
        <v>2</v>
      </c>
      <c r="B143" s="85" t="s">
        <v>116</v>
      </c>
      <c r="C143" s="86"/>
      <c r="D143" s="86"/>
      <c r="E143" s="86"/>
      <c r="F143" s="86"/>
      <c r="G143" s="87"/>
      <c r="H143" s="23">
        <f>I143/$G$153</f>
        <v>0</v>
      </c>
      <c r="I143" s="24">
        <f>I102</f>
        <v>0</v>
      </c>
    </row>
    <row r="144" spans="1:9" ht="15" customHeight="1">
      <c r="A144" s="22">
        <v>3</v>
      </c>
      <c r="B144" s="85" t="s">
        <v>120</v>
      </c>
      <c r="C144" s="86"/>
      <c r="D144" s="86"/>
      <c r="E144" s="86"/>
      <c r="F144" s="86"/>
      <c r="G144" s="87"/>
      <c r="H144" s="23">
        <f>I144/$G$153</f>
        <v>0</v>
      </c>
      <c r="I144" s="24">
        <f>I106</f>
        <v>0</v>
      </c>
    </row>
    <row r="145" spans="1:9" ht="15" customHeight="1">
      <c r="A145" s="88" t="s">
        <v>154</v>
      </c>
      <c r="B145" s="89"/>
      <c r="C145" s="89"/>
      <c r="D145" s="89"/>
      <c r="E145" s="89"/>
      <c r="F145" s="89"/>
      <c r="G145" s="90"/>
      <c r="H145" s="48">
        <f>H142+H143+H144</f>
        <v>0</v>
      </c>
      <c r="I145" s="49">
        <f>I142+I143+I144</f>
        <v>0</v>
      </c>
    </row>
    <row r="146" ht="4.5" customHeight="1"/>
    <row r="147" spans="1:9" ht="11.25">
      <c r="A147" s="96" t="s">
        <v>124</v>
      </c>
      <c r="B147" s="96"/>
      <c r="C147" s="96"/>
      <c r="D147" s="96"/>
      <c r="E147" s="96"/>
      <c r="F147" s="96"/>
      <c r="G147" s="96"/>
      <c r="H147" s="96"/>
      <c r="I147" s="96"/>
    </row>
    <row r="148" spans="1:9" ht="15" customHeight="1">
      <c r="A148" s="22">
        <v>1</v>
      </c>
      <c r="B148" s="85" t="s">
        <v>155</v>
      </c>
      <c r="C148" s="86"/>
      <c r="D148" s="86"/>
      <c r="E148" s="86"/>
      <c r="F148" s="86"/>
      <c r="G148" s="87"/>
      <c r="H148" s="23">
        <f>I148/$G$153</f>
        <v>0.11750000000000001</v>
      </c>
      <c r="I148" s="24">
        <f>I121</f>
        <v>332.88027564386783</v>
      </c>
    </row>
    <row r="149" spans="1:11" ht="15" customHeight="1">
      <c r="A149" s="88" t="s">
        <v>156</v>
      </c>
      <c r="B149" s="89"/>
      <c r="C149" s="89"/>
      <c r="D149" s="89"/>
      <c r="E149" s="89"/>
      <c r="F149" s="89"/>
      <c r="G149" s="90"/>
      <c r="H149" s="48">
        <f>H148</f>
        <v>0.11750000000000001</v>
      </c>
      <c r="I149" s="49">
        <f>I121</f>
        <v>332.88027564386783</v>
      </c>
      <c r="J149" s="1">
        <f>H139+H145+H149</f>
        <v>1</v>
      </c>
      <c r="K149" s="77">
        <f>I139+I145+I149</f>
        <v>2833.0236225010026</v>
      </c>
    </row>
    <row r="150" ht="4.5" customHeight="1"/>
    <row r="151" spans="1:9" ht="11.25">
      <c r="A151" s="91" t="s">
        <v>157</v>
      </c>
      <c r="B151" s="91"/>
      <c r="C151" s="91"/>
      <c r="D151" s="91"/>
      <c r="E151" s="91"/>
      <c r="F151" s="91"/>
      <c r="G151" s="91"/>
      <c r="H151" s="91"/>
      <c r="I151" s="91"/>
    </row>
    <row r="152" spans="1:9" ht="45">
      <c r="A152" s="92" t="s">
        <v>158</v>
      </c>
      <c r="B152" s="92"/>
      <c r="C152" s="92"/>
      <c r="D152" s="92"/>
      <c r="E152" s="92"/>
      <c r="F152" s="92"/>
      <c r="G152" s="78" t="s">
        <v>159</v>
      </c>
      <c r="H152" s="78" t="s">
        <v>160</v>
      </c>
      <c r="I152" s="78" t="s">
        <v>161</v>
      </c>
    </row>
    <row r="153" spans="1:9" ht="11.25">
      <c r="A153" s="93" t="str">
        <f>G5</f>
        <v>AUXILIAR DE LIMPEZA - CBO 5143</v>
      </c>
      <c r="B153" s="94"/>
      <c r="C153" s="94"/>
      <c r="D153" s="94"/>
      <c r="E153" s="94"/>
      <c r="F153" s="95"/>
      <c r="G153" s="79">
        <f>I139+I145+I149</f>
        <v>2833.0236225010026</v>
      </c>
      <c r="H153" s="78">
        <v>6</v>
      </c>
      <c r="I153" s="79">
        <f>G153*H153</f>
        <v>16998.141735006015</v>
      </c>
    </row>
    <row r="154" spans="1:9" ht="11.25">
      <c r="A154" s="93"/>
      <c r="B154" s="94"/>
      <c r="C154" s="94"/>
      <c r="D154" s="94"/>
      <c r="E154" s="94"/>
      <c r="F154" s="95"/>
      <c r="G154" s="78"/>
      <c r="H154" s="78"/>
      <c r="I154" s="79"/>
    </row>
    <row r="155" spans="1:10" s="30" customFormat="1" ht="12">
      <c r="A155" s="82" t="s">
        <v>162</v>
      </c>
      <c r="B155" s="83"/>
      <c r="C155" s="83"/>
      <c r="D155" s="83"/>
      <c r="E155" s="83"/>
      <c r="F155" s="83"/>
      <c r="G155" s="83"/>
      <c r="H155" s="84"/>
      <c r="I155" s="80">
        <f>I153+I154</f>
        <v>16998.141735006015</v>
      </c>
      <c r="J155" s="76"/>
    </row>
  </sheetData>
  <sheetProtection/>
  <mergeCells count="142">
    <mergeCell ref="A20:F20"/>
    <mergeCell ref="G16:G19"/>
    <mergeCell ref="A1:I1"/>
    <mergeCell ref="A2:B2"/>
    <mergeCell ref="C2:D2"/>
    <mergeCell ref="E2:I2"/>
    <mergeCell ref="A3:B3"/>
    <mergeCell ref="A5:F9"/>
    <mergeCell ref="G5:H5"/>
    <mergeCell ref="G6:G9"/>
    <mergeCell ref="A21:F21"/>
    <mergeCell ref="A23:I23"/>
    <mergeCell ref="B24:G24"/>
    <mergeCell ref="B25:G25"/>
    <mergeCell ref="B26:G26"/>
    <mergeCell ref="A10:F10"/>
    <mergeCell ref="A11:F11"/>
    <mergeCell ref="A12:F15"/>
    <mergeCell ref="G12:G15"/>
    <mergeCell ref="A16:F19"/>
    <mergeCell ref="B27:G27"/>
    <mergeCell ref="A28:A29"/>
    <mergeCell ref="B28:G28"/>
    <mergeCell ref="B29:G29"/>
    <mergeCell ref="B30:G30"/>
    <mergeCell ref="A31:G31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A42:G42"/>
    <mergeCell ref="A43:I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A53:G53"/>
    <mergeCell ref="B54:I54"/>
    <mergeCell ref="B55:I55"/>
    <mergeCell ref="B56:G56"/>
    <mergeCell ref="B57:G57"/>
    <mergeCell ref="B58:G58"/>
    <mergeCell ref="B59:G59"/>
    <mergeCell ref="A60:G60"/>
    <mergeCell ref="B62:G62"/>
    <mergeCell ref="B63:G63"/>
    <mergeCell ref="A64:G64"/>
    <mergeCell ref="A66:G66"/>
    <mergeCell ref="B68:G68"/>
    <mergeCell ref="B69:G69"/>
    <mergeCell ref="B70:G70"/>
    <mergeCell ref="B71:G71"/>
    <mergeCell ref="A72:G72"/>
    <mergeCell ref="A74:I74"/>
    <mergeCell ref="A75:B75"/>
    <mergeCell ref="A76:B76"/>
    <mergeCell ref="A78:I78"/>
    <mergeCell ref="A79:B79"/>
    <mergeCell ref="A80:B80"/>
    <mergeCell ref="A82:G82"/>
    <mergeCell ref="A84:I84"/>
    <mergeCell ref="B85:G85"/>
    <mergeCell ref="B86:G86"/>
    <mergeCell ref="B87:G87"/>
    <mergeCell ref="B88:G88"/>
    <mergeCell ref="B89:G89"/>
    <mergeCell ref="B90:G90"/>
    <mergeCell ref="B91:G91"/>
    <mergeCell ref="A92:G92"/>
    <mergeCell ref="B93:I93"/>
    <mergeCell ref="B94:I94"/>
    <mergeCell ref="A95:E95"/>
    <mergeCell ref="A96:B96"/>
    <mergeCell ref="A97:B97"/>
    <mergeCell ref="B98:I98"/>
    <mergeCell ref="B99:G99"/>
    <mergeCell ref="B100:G100"/>
    <mergeCell ref="B101:G101"/>
    <mergeCell ref="A102:G102"/>
    <mergeCell ref="B104:G104"/>
    <mergeCell ref="B105:G105"/>
    <mergeCell ref="A106:G106"/>
    <mergeCell ref="A108:E108"/>
    <mergeCell ref="A109:B109"/>
    <mergeCell ref="A110:B110"/>
    <mergeCell ref="A112:G112"/>
    <mergeCell ref="A114:I114"/>
    <mergeCell ref="B115:G115"/>
    <mergeCell ref="B116:G116"/>
    <mergeCell ref="B117:G117"/>
    <mergeCell ref="B118:G118"/>
    <mergeCell ref="B119:G119"/>
    <mergeCell ref="B120:G120"/>
    <mergeCell ref="A121:G121"/>
    <mergeCell ref="B122:I122"/>
    <mergeCell ref="B123:I123"/>
    <mergeCell ref="A124:I124"/>
    <mergeCell ref="A125:B125"/>
    <mergeCell ref="D125:E125"/>
    <mergeCell ref="H125:I125"/>
    <mergeCell ref="A126:B126"/>
    <mergeCell ref="D126:E126"/>
    <mergeCell ref="H126:I126"/>
    <mergeCell ref="A127:B127"/>
    <mergeCell ref="H127:I127"/>
    <mergeCell ref="A128:B128"/>
    <mergeCell ref="H128:I128"/>
    <mergeCell ref="A129:B129"/>
    <mergeCell ref="H129:I129"/>
    <mergeCell ref="B130:E130"/>
    <mergeCell ref="H130:I130"/>
    <mergeCell ref="B131:I131"/>
    <mergeCell ref="A132:G132"/>
    <mergeCell ref="A134:I134"/>
    <mergeCell ref="A135:I135"/>
    <mergeCell ref="B136:G136"/>
    <mergeCell ref="B137:G137"/>
    <mergeCell ref="B138:G138"/>
    <mergeCell ref="A139:G139"/>
    <mergeCell ref="A141:I141"/>
    <mergeCell ref="B142:G142"/>
    <mergeCell ref="B143:G143"/>
    <mergeCell ref="B144:G144"/>
    <mergeCell ref="A145:G145"/>
    <mergeCell ref="A147:I147"/>
    <mergeCell ref="A155:H155"/>
    <mergeCell ref="B148:G148"/>
    <mergeCell ref="A149:G149"/>
    <mergeCell ref="A151:I151"/>
    <mergeCell ref="A152:F152"/>
    <mergeCell ref="A153:F153"/>
    <mergeCell ref="A154:F15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5"/>
  <sheetViews>
    <sheetView zoomScale="130" zoomScaleNormal="130" zoomScalePageLayoutView="0" workbookViewId="0" topLeftCell="A1">
      <selection activeCell="G6" sqref="G6:G9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27.7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</row>
    <row r="2" spans="1:9" ht="22.5" customHeight="1">
      <c r="A2" s="145" t="s">
        <v>1</v>
      </c>
      <c r="B2" s="145"/>
      <c r="C2" s="146"/>
      <c r="D2" s="146"/>
      <c r="E2" s="147" t="s">
        <v>2</v>
      </c>
      <c r="F2" s="147"/>
      <c r="G2" s="147"/>
      <c r="H2" s="147"/>
      <c r="I2" s="147"/>
    </row>
    <row r="3" spans="1:9" ht="11.25" customHeight="1">
      <c r="A3" s="145" t="s">
        <v>3</v>
      </c>
      <c r="B3" s="145"/>
      <c r="C3" s="2"/>
      <c r="D3" s="3"/>
      <c r="E3" s="4" t="s">
        <v>4</v>
      </c>
      <c r="F3" s="2"/>
      <c r="G3" s="3"/>
      <c r="H3" s="3"/>
      <c r="I3" s="3"/>
    </row>
    <row r="4" ht="4.5" customHeight="1" thickBot="1"/>
    <row r="5" spans="1:9" ht="22.5" customHeight="1" thickTop="1">
      <c r="A5" s="138" t="s">
        <v>166</v>
      </c>
      <c r="B5" s="139"/>
      <c r="C5" s="139"/>
      <c r="D5" s="139"/>
      <c r="E5" s="139"/>
      <c r="F5" s="139"/>
      <c r="G5" s="148" t="s">
        <v>5</v>
      </c>
      <c r="H5" s="149"/>
      <c r="I5" s="6">
        <v>150</v>
      </c>
    </row>
    <row r="6" spans="1:9" ht="17.25" customHeight="1">
      <c r="A6" s="140"/>
      <c r="B6" s="141"/>
      <c r="C6" s="141"/>
      <c r="D6" s="141"/>
      <c r="E6" s="141"/>
      <c r="F6" s="141"/>
      <c r="G6" s="150" t="s">
        <v>6</v>
      </c>
      <c r="H6" s="7" t="s">
        <v>7</v>
      </c>
      <c r="I6" s="10">
        <v>0.2</v>
      </c>
    </row>
    <row r="7" spans="1:9" ht="28.5" customHeight="1">
      <c r="A7" s="140"/>
      <c r="B7" s="141"/>
      <c r="C7" s="141"/>
      <c r="D7" s="141"/>
      <c r="E7" s="141"/>
      <c r="F7" s="141"/>
      <c r="G7" s="150"/>
      <c r="H7" s="7" t="s">
        <v>8</v>
      </c>
      <c r="I7" s="9">
        <v>0</v>
      </c>
    </row>
    <row r="8" spans="1:9" ht="11.25" customHeight="1">
      <c r="A8" s="140"/>
      <c r="B8" s="141"/>
      <c r="C8" s="141"/>
      <c r="D8" s="141"/>
      <c r="E8" s="141"/>
      <c r="F8" s="141"/>
      <c r="G8" s="150"/>
      <c r="H8" s="7" t="s">
        <v>9</v>
      </c>
      <c r="I8" s="10">
        <v>0.4</v>
      </c>
    </row>
    <row r="9" spans="1:9" ht="24.75" customHeight="1">
      <c r="A9" s="142"/>
      <c r="B9" s="143"/>
      <c r="C9" s="143"/>
      <c r="D9" s="143"/>
      <c r="E9" s="143"/>
      <c r="F9" s="143"/>
      <c r="G9" s="150"/>
      <c r="H9" s="7" t="s">
        <v>8</v>
      </c>
      <c r="I9" s="11">
        <v>1</v>
      </c>
    </row>
    <row r="10" spans="1:9" ht="20.25" customHeight="1">
      <c r="A10" s="116" t="s">
        <v>10</v>
      </c>
      <c r="B10" s="137"/>
      <c r="C10" s="137"/>
      <c r="D10" s="137"/>
      <c r="E10" s="137"/>
      <c r="F10" s="137"/>
      <c r="G10" s="12" t="s">
        <v>11</v>
      </c>
      <c r="H10" s="7">
        <v>220</v>
      </c>
      <c r="I10" s="13">
        <v>926.27</v>
      </c>
    </row>
    <row r="11" spans="1:9" ht="15" customHeight="1">
      <c r="A11" s="116" t="s">
        <v>12</v>
      </c>
      <c r="B11" s="137"/>
      <c r="C11" s="137"/>
      <c r="D11" s="137"/>
      <c r="E11" s="137"/>
      <c r="F11" s="137"/>
      <c r="G11" s="14" t="s">
        <v>13</v>
      </c>
      <c r="H11" s="7" t="s">
        <v>14</v>
      </c>
      <c r="I11" s="15">
        <v>0.025</v>
      </c>
    </row>
    <row r="12" spans="1:9" ht="15" customHeight="1">
      <c r="A12" s="138" t="s">
        <v>15</v>
      </c>
      <c r="B12" s="139"/>
      <c r="C12" s="139"/>
      <c r="D12" s="139"/>
      <c r="E12" s="139"/>
      <c r="F12" s="139"/>
      <c r="G12" s="144" t="s">
        <v>13</v>
      </c>
      <c r="H12" s="7" t="s">
        <v>16</v>
      </c>
      <c r="I12" s="11">
        <v>3.75</v>
      </c>
    </row>
    <row r="13" spans="1:9" ht="11.25">
      <c r="A13" s="140"/>
      <c r="B13" s="141"/>
      <c r="C13" s="141"/>
      <c r="D13" s="141"/>
      <c r="E13" s="141"/>
      <c r="F13" s="141"/>
      <c r="G13" s="144"/>
      <c r="H13" s="7" t="s">
        <v>17</v>
      </c>
      <c r="I13" s="11">
        <v>22</v>
      </c>
    </row>
    <row r="14" spans="1:9" ht="11.25">
      <c r="A14" s="140"/>
      <c r="B14" s="141"/>
      <c r="C14" s="141"/>
      <c r="D14" s="141"/>
      <c r="E14" s="141"/>
      <c r="F14" s="141"/>
      <c r="G14" s="144"/>
      <c r="H14" s="7" t="s">
        <v>18</v>
      </c>
      <c r="I14" s="11">
        <v>2</v>
      </c>
    </row>
    <row r="15" spans="1:9" ht="11.25">
      <c r="A15" s="142"/>
      <c r="B15" s="143"/>
      <c r="C15" s="143"/>
      <c r="D15" s="143"/>
      <c r="E15" s="143"/>
      <c r="F15" s="143"/>
      <c r="G15" s="144"/>
      <c r="H15" s="7" t="s">
        <v>19</v>
      </c>
      <c r="I15" s="10">
        <v>0.06</v>
      </c>
    </row>
    <row r="16" spans="1:9" ht="11.25" customHeight="1">
      <c r="A16" s="115" t="s">
        <v>20</v>
      </c>
      <c r="B16" s="115"/>
      <c r="C16" s="115"/>
      <c r="D16" s="115"/>
      <c r="E16" s="115"/>
      <c r="F16" s="116"/>
      <c r="G16" s="144" t="s">
        <v>21</v>
      </c>
      <c r="H16" s="7" t="s">
        <v>16</v>
      </c>
      <c r="I16" s="13">
        <v>7.25</v>
      </c>
    </row>
    <row r="17" spans="1:9" ht="11.25" customHeight="1">
      <c r="A17" s="115"/>
      <c r="B17" s="115"/>
      <c r="C17" s="115"/>
      <c r="D17" s="115"/>
      <c r="E17" s="115"/>
      <c r="F17" s="116"/>
      <c r="G17" s="144"/>
      <c r="H17" s="7" t="s">
        <v>17</v>
      </c>
      <c r="I17" s="9">
        <v>22</v>
      </c>
    </row>
    <row r="18" spans="1:9" ht="11.25" customHeight="1">
      <c r="A18" s="115"/>
      <c r="B18" s="115"/>
      <c r="C18" s="115"/>
      <c r="D18" s="115"/>
      <c r="E18" s="115"/>
      <c r="F18" s="116"/>
      <c r="G18" s="144"/>
      <c r="H18" s="7" t="s">
        <v>22</v>
      </c>
      <c r="I18" s="9">
        <v>1</v>
      </c>
    </row>
    <row r="19" spans="1:9" ht="11.25">
      <c r="A19" s="115"/>
      <c r="B19" s="115"/>
      <c r="C19" s="115"/>
      <c r="D19" s="115"/>
      <c r="E19" s="115"/>
      <c r="F19" s="116"/>
      <c r="G19" s="144"/>
      <c r="H19" s="7" t="s">
        <v>19</v>
      </c>
      <c r="I19" s="15">
        <v>0.175</v>
      </c>
    </row>
    <row r="20" spans="1:9" ht="11.25">
      <c r="A20" s="115" t="s">
        <v>23</v>
      </c>
      <c r="B20" s="115"/>
      <c r="C20" s="115"/>
      <c r="D20" s="115"/>
      <c r="E20" s="115"/>
      <c r="F20" s="115"/>
      <c r="G20" s="7" t="s">
        <v>21</v>
      </c>
      <c r="H20" s="16" t="s">
        <v>24</v>
      </c>
      <c r="I20" s="17">
        <v>9.38</v>
      </c>
    </row>
    <row r="21" spans="1:9" ht="12" thickBot="1">
      <c r="A21" s="115" t="s">
        <v>25</v>
      </c>
      <c r="B21" s="115"/>
      <c r="C21" s="115"/>
      <c r="D21" s="115"/>
      <c r="E21" s="115"/>
      <c r="F21" s="116"/>
      <c r="G21" s="18"/>
      <c r="H21" s="19" t="s">
        <v>14</v>
      </c>
      <c r="I21" s="20">
        <v>0.2</v>
      </c>
    </row>
    <row r="22" ht="4.5" customHeight="1" thickTop="1"/>
    <row r="23" spans="1:9" ht="17.25" customHeight="1">
      <c r="A23" s="96" t="s">
        <v>26</v>
      </c>
      <c r="B23" s="96"/>
      <c r="C23" s="96"/>
      <c r="D23" s="96"/>
      <c r="E23" s="96"/>
      <c r="F23" s="96"/>
      <c r="G23" s="96"/>
      <c r="H23" s="96"/>
      <c r="I23" s="96"/>
    </row>
    <row r="24" spans="1:9" ht="33.75">
      <c r="A24" s="21" t="s">
        <v>27</v>
      </c>
      <c r="B24" s="123" t="s">
        <v>28</v>
      </c>
      <c r="C24" s="124"/>
      <c r="D24" s="124"/>
      <c r="E24" s="124"/>
      <c r="F24" s="124"/>
      <c r="G24" s="125"/>
      <c r="H24" s="21" t="s">
        <v>29</v>
      </c>
      <c r="I24" s="21" t="s">
        <v>30</v>
      </c>
    </row>
    <row r="25" spans="1:9" ht="15" customHeight="1">
      <c r="A25" s="22">
        <v>1</v>
      </c>
      <c r="B25" s="85" t="s">
        <v>31</v>
      </c>
      <c r="C25" s="86"/>
      <c r="D25" s="86"/>
      <c r="E25" s="86"/>
      <c r="F25" s="86"/>
      <c r="G25" s="87"/>
      <c r="H25" s="23">
        <f aca="true" t="shared" si="0" ref="H25:H30">I25/$I$31</f>
        <v>0.6302521008403361</v>
      </c>
      <c r="I25" s="24">
        <f>I10/H10*I5</f>
        <v>631.5477272727272</v>
      </c>
    </row>
    <row r="26" spans="1:10" ht="15" customHeight="1">
      <c r="A26" s="22">
        <v>2</v>
      </c>
      <c r="B26" s="85" t="s">
        <v>32</v>
      </c>
      <c r="C26" s="86"/>
      <c r="D26" s="86"/>
      <c r="E26" s="86"/>
      <c r="F26" s="86"/>
      <c r="G26" s="87"/>
      <c r="H26" s="23">
        <f t="shared" si="0"/>
        <v>0</v>
      </c>
      <c r="I26" s="25">
        <v>0</v>
      </c>
      <c r="J26" s="26">
        <v>120.58</v>
      </c>
    </row>
    <row r="27" spans="1:9" ht="15" customHeight="1">
      <c r="A27" s="22">
        <v>3</v>
      </c>
      <c r="B27" s="85" t="s">
        <v>33</v>
      </c>
      <c r="C27" s="86"/>
      <c r="D27" s="86"/>
      <c r="E27" s="86"/>
      <c r="F27" s="86"/>
      <c r="G27" s="87"/>
      <c r="H27" s="23">
        <f t="shared" si="0"/>
        <v>0</v>
      </c>
      <c r="I27" s="24">
        <v>0</v>
      </c>
    </row>
    <row r="28" spans="1:9" ht="15" customHeight="1">
      <c r="A28" s="132">
        <v>4</v>
      </c>
      <c r="B28" s="98" t="s">
        <v>34</v>
      </c>
      <c r="C28" s="98"/>
      <c r="D28" s="98"/>
      <c r="E28" s="98"/>
      <c r="F28" s="98"/>
      <c r="G28" s="98"/>
      <c r="H28" s="23">
        <f t="shared" si="0"/>
        <v>0</v>
      </c>
      <c r="I28" s="24">
        <f>I6*I7*I10</f>
        <v>0</v>
      </c>
    </row>
    <row r="29" spans="1:9" ht="15" customHeight="1">
      <c r="A29" s="133"/>
      <c r="B29" s="134" t="s">
        <v>35</v>
      </c>
      <c r="C29" s="135"/>
      <c r="D29" s="135"/>
      <c r="E29" s="135"/>
      <c r="F29" s="135"/>
      <c r="G29" s="136"/>
      <c r="H29" s="23">
        <f t="shared" si="0"/>
        <v>0.3697478991596639</v>
      </c>
      <c r="I29" s="24">
        <f>(I8*I9*I10)</f>
        <v>370.50800000000004</v>
      </c>
    </row>
    <row r="30" spans="1:9" ht="15" customHeight="1">
      <c r="A30" s="22">
        <v>5</v>
      </c>
      <c r="B30" s="85" t="s">
        <v>25</v>
      </c>
      <c r="C30" s="86"/>
      <c r="D30" s="86"/>
      <c r="E30" s="86"/>
      <c r="F30" s="86"/>
      <c r="G30" s="87"/>
      <c r="H30" s="23">
        <f t="shared" si="0"/>
        <v>0</v>
      </c>
      <c r="I30" s="24">
        <v>0</v>
      </c>
    </row>
    <row r="31" spans="1:10" s="30" customFormat="1" ht="15" customHeight="1">
      <c r="A31" s="117" t="s">
        <v>36</v>
      </c>
      <c r="B31" s="118"/>
      <c r="C31" s="118"/>
      <c r="D31" s="118"/>
      <c r="E31" s="118"/>
      <c r="F31" s="118"/>
      <c r="G31" s="119"/>
      <c r="H31" s="27">
        <f>SUM(H25:H30)</f>
        <v>1</v>
      </c>
      <c r="I31" s="28">
        <f>SUM(I25:I30)</f>
        <v>1002.0557272727273</v>
      </c>
      <c r="J31" s="29">
        <f>I25+I26+I27+I28+I29+I30</f>
        <v>1002.0557272727273</v>
      </c>
    </row>
    <row r="32" ht="4.5" customHeight="1"/>
    <row r="33" spans="1:9" ht="33.75" customHeight="1">
      <c r="A33" s="21" t="s">
        <v>37</v>
      </c>
      <c r="B33" s="123" t="s">
        <v>38</v>
      </c>
      <c r="C33" s="124"/>
      <c r="D33" s="124"/>
      <c r="E33" s="124"/>
      <c r="F33" s="124"/>
      <c r="G33" s="125"/>
      <c r="H33" s="21" t="s">
        <v>29</v>
      </c>
      <c r="I33" s="21" t="s">
        <v>30</v>
      </c>
    </row>
    <row r="34" spans="1:9" ht="15" customHeight="1">
      <c r="A34" s="22">
        <v>1</v>
      </c>
      <c r="B34" s="85" t="s">
        <v>39</v>
      </c>
      <c r="C34" s="86"/>
      <c r="D34" s="86"/>
      <c r="E34" s="86"/>
      <c r="F34" s="86"/>
      <c r="G34" s="87"/>
      <c r="H34" s="23">
        <v>0.2</v>
      </c>
      <c r="I34" s="24">
        <f>$I$31*H34</f>
        <v>200.41114545454548</v>
      </c>
    </row>
    <row r="35" spans="1:9" ht="15" customHeight="1">
      <c r="A35" s="22">
        <v>2</v>
      </c>
      <c r="B35" s="85" t="s">
        <v>40</v>
      </c>
      <c r="C35" s="86"/>
      <c r="D35" s="86"/>
      <c r="E35" s="86"/>
      <c r="F35" s="86"/>
      <c r="G35" s="87"/>
      <c r="H35" s="23">
        <v>0.015</v>
      </c>
      <c r="I35" s="24">
        <f aca="true" t="shared" si="1" ref="I35:I41">$I$31*H35</f>
        <v>15.030835909090909</v>
      </c>
    </row>
    <row r="36" spans="1:9" ht="15" customHeight="1">
      <c r="A36" s="22">
        <v>3</v>
      </c>
      <c r="B36" s="85" t="s">
        <v>41</v>
      </c>
      <c r="C36" s="86"/>
      <c r="D36" s="86"/>
      <c r="E36" s="86"/>
      <c r="F36" s="86"/>
      <c r="G36" s="87"/>
      <c r="H36" s="23">
        <v>0.01</v>
      </c>
      <c r="I36" s="24">
        <f t="shared" si="1"/>
        <v>10.020557272727272</v>
      </c>
    </row>
    <row r="37" spans="1:9" ht="15" customHeight="1">
      <c r="A37" s="22">
        <v>4</v>
      </c>
      <c r="B37" s="85" t="s">
        <v>42</v>
      </c>
      <c r="C37" s="86"/>
      <c r="D37" s="86"/>
      <c r="E37" s="86"/>
      <c r="F37" s="86"/>
      <c r="G37" s="87"/>
      <c r="H37" s="23">
        <v>0.002</v>
      </c>
      <c r="I37" s="24">
        <f t="shared" si="1"/>
        <v>2.0041114545454546</v>
      </c>
    </row>
    <row r="38" spans="1:9" ht="15" customHeight="1">
      <c r="A38" s="22">
        <v>5</v>
      </c>
      <c r="B38" s="85" t="s">
        <v>43</v>
      </c>
      <c r="C38" s="86"/>
      <c r="D38" s="86"/>
      <c r="E38" s="86"/>
      <c r="F38" s="86"/>
      <c r="G38" s="87"/>
      <c r="H38" s="23">
        <v>0.025</v>
      </c>
      <c r="I38" s="24">
        <f t="shared" si="1"/>
        <v>25.051393181818185</v>
      </c>
    </row>
    <row r="39" spans="1:9" ht="15" customHeight="1">
      <c r="A39" s="22">
        <v>6</v>
      </c>
      <c r="B39" s="85" t="s">
        <v>44</v>
      </c>
      <c r="C39" s="86"/>
      <c r="D39" s="86"/>
      <c r="E39" s="86"/>
      <c r="F39" s="86"/>
      <c r="G39" s="87"/>
      <c r="H39" s="23">
        <v>0.08</v>
      </c>
      <c r="I39" s="24">
        <f t="shared" si="1"/>
        <v>80.16445818181818</v>
      </c>
    </row>
    <row r="40" spans="1:9" ht="15" customHeight="1">
      <c r="A40" s="22">
        <v>7</v>
      </c>
      <c r="B40" s="85" t="s">
        <v>45</v>
      </c>
      <c r="C40" s="86"/>
      <c r="D40" s="86"/>
      <c r="E40" s="86"/>
      <c r="F40" s="86"/>
      <c r="G40" s="87"/>
      <c r="H40" s="23">
        <v>0.03</v>
      </c>
      <c r="I40" s="24">
        <f t="shared" si="1"/>
        <v>30.061671818181818</v>
      </c>
    </row>
    <row r="41" spans="1:9" ht="15" customHeight="1">
      <c r="A41" s="22">
        <v>8</v>
      </c>
      <c r="B41" s="85" t="s">
        <v>46</v>
      </c>
      <c r="C41" s="86"/>
      <c r="D41" s="86"/>
      <c r="E41" s="86"/>
      <c r="F41" s="86"/>
      <c r="G41" s="87"/>
      <c r="H41" s="23">
        <v>0.006</v>
      </c>
      <c r="I41" s="24">
        <f t="shared" si="1"/>
        <v>6.012334363636364</v>
      </c>
    </row>
    <row r="42" spans="1:10" s="30" customFormat="1" ht="15" customHeight="1">
      <c r="A42" s="117" t="s">
        <v>47</v>
      </c>
      <c r="B42" s="118"/>
      <c r="C42" s="118"/>
      <c r="D42" s="118"/>
      <c r="E42" s="118"/>
      <c r="F42" s="118"/>
      <c r="G42" s="119"/>
      <c r="H42" s="27">
        <f>SUM(H34:H41)</f>
        <v>0.3680000000000001</v>
      </c>
      <c r="I42" s="28">
        <f>I34+I35+I36+I37+I38+I39+I40+I41</f>
        <v>368.75650763636366</v>
      </c>
      <c r="J42" s="29">
        <f>I31*H42</f>
        <v>368.7565076363637</v>
      </c>
    </row>
    <row r="43" spans="1:9" ht="15" customHeight="1">
      <c r="A43" s="131" t="s">
        <v>48</v>
      </c>
      <c r="B43" s="131"/>
      <c r="C43" s="131"/>
      <c r="D43" s="131"/>
      <c r="E43" s="131"/>
      <c r="F43" s="131"/>
      <c r="G43" s="131"/>
      <c r="H43" s="131"/>
      <c r="I43" s="131"/>
    </row>
    <row r="44" spans="1:9" ht="33.75" customHeight="1">
      <c r="A44" s="21" t="s">
        <v>49</v>
      </c>
      <c r="B44" s="123" t="s">
        <v>50</v>
      </c>
      <c r="C44" s="124"/>
      <c r="D44" s="124"/>
      <c r="E44" s="124"/>
      <c r="F44" s="124"/>
      <c r="G44" s="125"/>
      <c r="H44" s="21" t="s">
        <v>29</v>
      </c>
      <c r="I44" s="21" t="s">
        <v>30</v>
      </c>
    </row>
    <row r="45" spans="1:9" ht="15" customHeight="1">
      <c r="A45" s="22">
        <v>1</v>
      </c>
      <c r="B45" s="85" t="s">
        <v>51</v>
      </c>
      <c r="C45" s="86"/>
      <c r="D45" s="86"/>
      <c r="E45" s="86"/>
      <c r="F45" s="86"/>
      <c r="G45" s="87"/>
      <c r="H45" s="23">
        <v>0.1111</v>
      </c>
      <c r="I45" s="24">
        <f>$I$31*H45</f>
        <v>111.3283913</v>
      </c>
    </row>
    <row r="46" spans="1:9" ht="15" customHeight="1">
      <c r="A46" s="22">
        <v>2</v>
      </c>
      <c r="B46" s="85" t="s">
        <v>52</v>
      </c>
      <c r="C46" s="86"/>
      <c r="D46" s="86"/>
      <c r="E46" s="86"/>
      <c r="F46" s="86"/>
      <c r="G46" s="87"/>
      <c r="H46" s="23">
        <v>0.02047</v>
      </c>
      <c r="I46" s="24">
        <f aca="true" t="shared" si="2" ref="I46:I52">$I$31*H46</f>
        <v>20.512080737272726</v>
      </c>
    </row>
    <row r="47" spans="1:9" ht="15" customHeight="1">
      <c r="A47" s="22">
        <v>3</v>
      </c>
      <c r="B47" s="85" t="s">
        <v>53</v>
      </c>
      <c r="C47" s="86"/>
      <c r="D47" s="86"/>
      <c r="E47" s="86"/>
      <c r="F47" s="86"/>
      <c r="G47" s="87"/>
      <c r="H47" s="23">
        <v>0.012123</v>
      </c>
      <c r="I47" s="24">
        <f t="shared" si="2"/>
        <v>12.147921581727273</v>
      </c>
    </row>
    <row r="48" spans="1:9" ht="15" customHeight="1">
      <c r="A48" s="22">
        <v>4</v>
      </c>
      <c r="B48" s="85" t="s">
        <v>54</v>
      </c>
      <c r="C48" s="86"/>
      <c r="D48" s="86"/>
      <c r="E48" s="86"/>
      <c r="F48" s="86"/>
      <c r="G48" s="87"/>
      <c r="H48" s="23">
        <v>0.011436</v>
      </c>
      <c r="I48" s="24">
        <f t="shared" si="2"/>
        <v>11.459509297090909</v>
      </c>
    </row>
    <row r="49" spans="1:9" ht="15" customHeight="1">
      <c r="A49" s="22">
        <v>5</v>
      </c>
      <c r="B49" s="85" t="s">
        <v>55</v>
      </c>
      <c r="C49" s="86"/>
      <c r="D49" s="86"/>
      <c r="E49" s="86"/>
      <c r="F49" s="86"/>
      <c r="G49" s="87"/>
      <c r="H49" s="23">
        <v>0.000174</v>
      </c>
      <c r="I49" s="24">
        <f t="shared" si="2"/>
        <v>0.17435769654545455</v>
      </c>
    </row>
    <row r="50" spans="1:9" ht="15" customHeight="1">
      <c r="A50" s="22">
        <v>6</v>
      </c>
      <c r="B50" s="85" t="s">
        <v>56</v>
      </c>
      <c r="C50" s="86"/>
      <c r="D50" s="86"/>
      <c r="E50" s="86"/>
      <c r="F50" s="86"/>
      <c r="G50" s="87"/>
      <c r="H50" s="23">
        <v>0.000442</v>
      </c>
      <c r="I50" s="24">
        <f t="shared" si="2"/>
        <v>0.44290863145454545</v>
      </c>
    </row>
    <row r="51" spans="1:9" ht="15" customHeight="1">
      <c r="A51" s="22">
        <v>7</v>
      </c>
      <c r="B51" s="85" t="s">
        <v>57</v>
      </c>
      <c r="C51" s="86"/>
      <c r="D51" s="86"/>
      <c r="E51" s="86"/>
      <c r="F51" s="86"/>
      <c r="G51" s="87"/>
      <c r="H51" s="23">
        <v>0.000185</v>
      </c>
      <c r="I51" s="24">
        <f t="shared" si="2"/>
        <v>0.18538030954545454</v>
      </c>
    </row>
    <row r="52" spans="1:9" ht="15" customHeight="1">
      <c r="A52" s="22">
        <v>8</v>
      </c>
      <c r="B52" s="85" t="s">
        <v>58</v>
      </c>
      <c r="C52" s="86"/>
      <c r="D52" s="86"/>
      <c r="E52" s="86"/>
      <c r="F52" s="86"/>
      <c r="G52" s="87"/>
      <c r="H52" s="23">
        <v>0.09079</v>
      </c>
      <c r="I52" s="24">
        <f t="shared" si="2"/>
        <v>90.9766394790909</v>
      </c>
    </row>
    <row r="53" spans="1:10" s="30" customFormat="1" ht="15" customHeight="1">
      <c r="A53" s="117" t="s">
        <v>59</v>
      </c>
      <c r="B53" s="118"/>
      <c r="C53" s="118"/>
      <c r="D53" s="118"/>
      <c r="E53" s="118"/>
      <c r="F53" s="118"/>
      <c r="G53" s="119"/>
      <c r="H53" s="27">
        <f>SUM(H45:H52)</f>
        <v>0.24672</v>
      </c>
      <c r="I53" s="28">
        <f>I45+I46+I47+I48+I49+I50+I51+I52</f>
        <v>247.22718903272727</v>
      </c>
      <c r="J53" s="29">
        <f>I31*H53</f>
        <v>247.22718903272727</v>
      </c>
    </row>
    <row r="54" spans="1:9" ht="11.25" customHeight="1">
      <c r="A54" s="31" t="s">
        <v>60</v>
      </c>
      <c r="B54" s="111" t="s">
        <v>61</v>
      </c>
      <c r="C54" s="111"/>
      <c r="D54" s="111"/>
      <c r="E54" s="111"/>
      <c r="F54" s="111"/>
      <c r="G54" s="111"/>
      <c r="H54" s="111"/>
      <c r="I54" s="111"/>
    </row>
    <row r="55" spans="1:9" ht="15" customHeight="1">
      <c r="A55" s="31" t="s">
        <v>62</v>
      </c>
      <c r="B55" s="126" t="s">
        <v>63</v>
      </c>
      <c r="C55" s="126"/>
      <c r="D55" s="126"/>
      <c r="E55" s="126"/>
      <c r="F55" s="126"/>
      <c r="G55" s="126"/>
      <c r="H55" s="126"/>
      <c r="I55" s="126"/>
    </row>
    <row r="56" spans="1:9" ht="33.75" customHeight="1">
      <c r="A56" s="21" t="s">
        <v>64</v>
      </c>
      <c r="B56" s="123" t="s">
        <v>65</v>
      </c>
      <c r="C56" s="124"/>
      <c r="D56" s="124"/>
      <c r="E56" s="124"/>
      <c r="F56" s="124"/>
      <c r="G56" s="125"/>
      <c r="H56" s="21" t="s">
        <v>29</v>
      </c>
      <c r="I56" s="21" t="s">
        <v>30</v>
      </c>
    </row>
    <row r="57" spans="1:9" ht="15" customHeight="1">
      <c r="A57" s="22">
        <v>1</v>
      </c>
      <c r="B57" s="85" t="s">
        <v>66</v>
      </c>
      <c r="C57" s="86"/>
      <c r="D57" s="86"/>
      <c r="E57" s="86"/>
      <c r="F57" s="86"/>
      <c r="G57" s="87"/>
      <c r="H57" s="23">
        <v>0.023627</v>
      </c>
      <c r="I57" s="24">
        <f>$I$31*H57</f>
        <v>23.675570668272726</v>
      </c>
    </row>
    <row r="58" spans="1:9" ht="15" customHeight="1">
      <c r="A58" s="22">
        <v>2</v>
      </c>
      <c r="B58" s="85" t="s">
        <v>67</v>
      </c>
      <c r="C58" s="86"/>
      <c r="D58" s="86"/>
      <c r="E58" s="86"/>
      <c r="F58" s="86"/>
      <c r="G58" s="87"/>
      <c r="H58" s="23">
        <v>0.001717</v>
      </c>
      <c r="I58" s="24">
        <f>$I$31*H58</f>
        <v>1.7205296837272728</v>
      </c>
    </row>
    <row r="59" spans="1:9" ht="15" customHeight="1">
      <c r="A59" s="22">
        <v>3</v>
      </c>
      <c r="B59" s="85" t="s">
        <v>68</v>
      </c>
      <c r="C59" s="86"/>
      <c r="D59" s="86"/>
      <c r="E59" s="86"/>
      <c r="F59" s="86"/>
      <c r="G59" s="87"/>
      <c r="H59" s="23">
        <v>0.011813</v>
      </c>
      <c r="I59" s="24">
        <f>$I$31*H59</f>
        <v>11.837284306272728</v>
      </c>
    </row>
    <row r="60" spans="1:10" s="30" customFormat="1" ht="15" customHeight="1">
      <c r="A60" s="117" t="s">
        <v>69</v>
      </c>
      <c r="B60" s="118"/>
      <c r="C60" s="118"/>
      <c r="D60" s="118"/>
      <c r="E60" s="118"/>
      <c r="F60" s="118"/>
      <c r="G60" s="119"/>
      <c r="H60" s="27">
        <f>SUM(H57:H59)</f>
        <v>0.037156999999999996</v>
      </c>
      <c r="I60" s="28">
        <f>I57+I58+I59</f>
        <v>37.233384658272726</v>
      </c>
      <c r="J60" s="29">
        <f>I31*H60</f>
        <v>37.233384658272726</v>
      </c>
    </row>
    <row r="61" ht="4.5" customHeight="1"/>
    <row r="62" spans="1:9" ht="33.75">
      <c r="A62" s="21" t="s">
        <v>70</v>
      </c>
      <c r="B62" s="123" t="s">
        <v>71</v>
      </c>
      <c r="C62" s="124"/>
      <c r="D62" s="124"/>
      <c r="E62" s="124"/>
      <c r="F62" s="124"/>
      <c r="G62" s="125"/>
      <c r="H62" s="21" t="s">
        <v>29</v>
      </c>
      <c r="I62" s="21" t="s">
        <v>30</v>
      </c>
    </row>
    <row r="63" spans="1:9" ht="15" customHeight="1">
      <c r="A63" s="22">
        <v>1</v>
      </c>
      <c r="B63" s="85" t="s">
        <v>72</v>
      </c>
      <c r="C63" s="86"/>
      <c r="D63" s="86"/>
      <c r="E63" s="86"/>
      <c r="F63" s="86"/>
      <c r="G63" s="87"/>
      <c r="H63" s="23">
        <f>(H42*H53)</f>
        <v>0.09079296000000002</v>
      </c>
      <c r="I63" s="24">
        <f>$I$31*H63</f>
        <v>90.97960556404365</v>
      </c>
    </row>
    <row r="64" spans="1:11" s="30" customFormat="1" ht="15" customHeight="1">
      <c r="A64" s="117" t="s">
        <v>73</v>
      </c>
      <c r="B64" s="118"/>
      <c r="C64" s="118"/>
      <c r="D64" s="118"/>
      <c r="E64" s="118"/>
      <c r="F64" s="118"/>
      <c r="G64" s="119"/>
      <c r="H64" s="27">
        <f>SUM(H63:H63)</f>
        <v>0.09079296000000002</v>
      </c>
      <c r="I64" s="28">
        <f>I63</f>
        <v>90.97960556404365</v>
      </c>
      <c r="J64" s="29">
        <f>I53*H42</f>
        <v>90.97960556404367</v>
      </c>
      <c r="K64" s="32"/>
    </row>
    <row r="65" ht="4.5" customHeight="1">
      <c r="J65" s="33"/>
    </row>
    <row r="66" spans="1:10" s="30" customFormat="1" ht="12">
      <c r="A66" s="130" t="s">
        <v>74</v>
      </c>
      <c r="B66" s="130"/>
      <c r="C66" s="130"/>
      <c r="D66" s="130"/>
      <c r="E66" s="130"/>
      <c r="F66" s="130"/>
      <c r="G66" s="130"/>
      <c r="H66" s="34">
        <f>H42+H53+H60+H64</f>
        <v>0.7426699600000002</v>
      </c>
      <c r="I66" s="35">
        <f>I42+I53+I60+I64</f>
        <v>744.1966868914074</v>
      </c>
      <c r="J66" s="29">
        <f>J42+J53+J60+J64</f>
        <v>744.1966868914074</v>
      </c>
    </row>
    <row r="67" ht="4.5" customHeight="1"/>
    <row r="68" spans="1:9" ht="33.75">
      <c r="A68" s="21" t="s">
        <v>75</v>
      </c>
      <c r="B68" s="123" t="s">
        <v>76</v>
      </c>
      <c r="C68" s="124"/>
      <c r="D68" s="124"/>
      <c r="E68" s="124"/>
      <c r="F68" s="124"/>
      <c r="G68" s="125"/>
      <c r="H68" s="21" t="s">
        <v>29</v>
      </c>
      <c r="I68" s="21" t="s">
        <v>30</v>
      </c>
    </row>
    <row r="69" spans="1:9" ht="15" customHeight="1">
      <c r="A69" s="36">
        <v>1</v>
      </c>
      <c r="B69" s="85" t="s">
        <v>77</v>
      </c>
      <c r="C69" s="86"/>
      <c r="D69" s="86"/>
      <c r="E69" s="86"/>
      <c r="F69" s="86"/>
      <c r="G69" s="87"/>
      <c r="H69" s="23">
        <f>I69/$I$31</f>
        <v>0.13131754693737321</v>
      </c>
      <c r="I69" s="24">
        <f>I80</f>
        <v>131.5875</v>
      </c>
    </row>
    <row r="70" spans="1:9" ht="15" customHeight="1">
      <c r="A70" s="36">
        <v>2</v>
      </c>
      <c r="B70" s="85" t="s">
        <v>78</v>
      </c>
      <c r="C70" s="86"/>
      <c r="D70" s="86"/>
      <c r="E70" s="86"/>
      <c r="F70" s="86"/>
      <c r="G70" s="87"/>
      <c r="H70" s="23">
        <f>I70/$I$31</f>
        <v>0.1268463748114898</v>
      </c>
      <c r="I70" s="24">
        <f>I76</f>
        <v>127.10713636363636</v>
      </c>
    </row>
    <row r="71" spans="1:9" ht="15" customHeight="1">
      <c r="A71" s="22">
        <v>3</v>
      </c>
      <c r="B71" s="85" t="s">
        <v>79</v>
      </c>
      <c r="C71" s="86"/>
      <c r="D71" s="86"/>
      <c r="E71" s="86"/>
      <c r="F71" s="86"/>
      <c r="G71" s="87"/>
      <c r="H71" s="23">
        <f>I71/$I$31</f>
        <v>0.009360756836877064</v>
      </c>
      <c r="I71" s="24">
        <f>I20</f>
        <v>9.38</v>
      </c>
    </row>
    <row r="72" spans="1:10" ht="15" customHeight="1">
      <c r="A72" s="117" t="s">
        <v>80</v>
      </c>
      <c r="B72" s="118"/>
      <c r="C72" s="118"/>
      <c r="D72" s="118"/>
      <c r="E72" s="118"/>
      <c r="F72" s="118"/>
      <c r="G72" s="119"/>
      <c r="H72" s="27">
        <f>H69+H70+H71</f>
        <v>0.2675246785857401</v>
      </c>
      <c r="I72" s="28">
        <f>I69+I70+I71</f>
        <v>268.0746363636364</v>
      </c>
      <c r="J72" s="26">
        <f>I69+I70+I71</f>
        <v>268.0746363636364</v>
      </c>
    </row>
    <row r="73" spans="1:9" ht="4.5" customHeight="1">
      <c r="A73" s="37"/>
      <c r="B73" s="37"/>
      <c r="C73" s="37"/>
      <c r="D73" s="37"/>
      <c r="E73" s="37"/>
      <c r="F73" s="37"/>
      <c r="G73" s="37"/>
      <c r="H73" s="38"/>
      <c r="I73" s="39"/>
    </row>
    <row r="74" spans="1:9" ht="15" customHeight="1">
      <c r="A74" s="129" t="s">
        <v>81</v>
      </c>
      <c r="B74" s="129"/>
      <c r="C74" s="129"/>
      <c r="D74" s="129"/>
      <c r="E74" s="129"/>
      <c r="F74" s="129"/>
      <c r="G74" s="129"/>
      <c r="H74" s="129"/>
      <c r="I74" s="129"/>
    </row>
    <row r="75" spans="1:9" ht="24" customHeight="1">
      <c r="A75" s="115" t="s">
        <v>82</v>
      </c>
      <c r="B75" s="115"/>
      <c r="C75" s="22" t="s">
        <v>83</v>
      </c>
      <c r="D75" s="22" t="s">
        <v>84</v>
      </c>
      <c r="E75" s="22" t="s">
        <v>85</v>
      </c>
      <c r="F75" s="22" t="s">
        <v>86</v>
      </c>
      <c r="G75" s="22" t="s">
        <v>87</v>
      </c>
      <c r="H75" s="23" t="s">
        <v>88</v>
      </c>
      <c r="I75" s="24" t="s">
        <v>89</v>
      </c>
    </row>
    <row r="76" spans="1:9" ht="15" customHeight="1">
      <c r="A76" s="115">
        <f>I12</f>
        <v>3.75</v>
      </c>
      <c r="B76" s="115"/>
      <c r="C76" s="22">
        <f>I13</f>
        <v>22</v>
      </c>
      <c r="D76" s="22">
        <f>I14</f>
        <v>2</v>
      </c>
      <c r="E76" s="40">
        <f>A76*C76*D76</f>
        <v>165</v>
      </c>
      <c r="F76" s="40">
        <f>I25</f>
        <v>631.5477272727272</v>
      </c>
      <c r="G76" s="41">
        <f>I15</f>
        <v>0.06</v>
      </c>
      <c r="H76" s="40">
        <f>F76*G76</f>
        <v>37.892863636363636</v>
      </c>
      <c r="I76" s="24">
        <f>E76-H76</f>
        <v>127.10713636363636</v>
      </c>
    </row>
    <row r="77" spans="1:9" ht="4.5" customHeight="1">
      <c r="A77" s="42"/>
      <c r="B77" s="42"/>
      <c r="C77" s="42"/>
      <c r="D77" s="42"/>
      <c r="E77" s="43"/>
      <c r="F77" s="43"/>
      <c r="G77" s="44"/>
      <c r="H77" s="43"/>
      <c r="I77" s="45"/>
    </row>
    <row r="78" spans="1:9" ht="15" customHeight="1">
      <c r="A78" s="129" t="s">
        <v>90</v>
      </c>
      <c r="B78" s="129"/>
      <c r="C78" s="129"/>
      <c r="D78" s="129"/>
      <c r="E78" s="129"/>
      <c r="F78" s="129"/>
      <c r="G78" s="129"/>
      <c r="H78" s="129"/>
      <c r="I78" s="129"/>
    </row>
    <row r="79" spans="1:9" ht="23.25" customHeight="1">
      <c r="A79" s="115" t="s">
        <v>82</v>
      </c>
      <c r="B79" s="115"/>
      <c r="C79" s="22" t="s">
        <v>91</v>
      </c>
      <c r="D79" s="22" t="s">
        <v>84</v>
      </c>
      <c r="E79" s="22" t="s">
        <v>85</v>
      </c>
      <c r="F79" s="22" t="s">
        <v>86</v>
      </c>
      <c r="G79" s="22" t="s">
        <v>87</v>
      </c>
      <c r="H79" s="23" t="str">
        <f>H75</f>
        <v>Valor desconto</v>
      </c>
      <c r="I79" s="24" t="s">
        <v>89</v>
      </c>
    </row>
    <row r="80" spans="1:9" ht="15" customHeight="1">
      <c r="A80" s="128">
        <f>I16</f>
        <v>7.25</v>
      </c>
      <c r="B80" s="128"/>
      <c r="C80" s="46">
        <f>I17</f>
        <v>22</v>
      </c>
      <c r="D80" s="22">
        <f>I18</f>
        <v>1</v>
      </c>
      <c r="E80" s="40">
        <f>A80*C80*D80</f>
        <v>159.5</v>
      </c>
      <c r="F80" s="40">
        <f>E80</f>
        <v>159.5</v>
      </c>
      <c r="G80" s="47">
        <f>I19</f>
        <v>0.175</v>
      </c>
      <c r="H80" s="40">
        <f>F80*G80</f>
        <v>27.912499999999998</v>
      </c>
      <c r="I80" s="24">
        <f>E80-H80</f>
        <v>131.5875</v>
      </c>
    </row>
    <row r="81" ht="4.5" customHeight="1"/>
    <row r="82" spans="1:12" ht="12" customHeight="1">
      <c r="A82" s="104" t="s">
        <v>92</v>
      </c>
      <c r="B82" s="104"/>
      <c r="C82" s="104"/>
      <c r="D82" s="104"/>
      <c r="E82" s="104"/>
      <c r="F82" s="104"/>
      <c r="G82" s="104"/>
      <c r="H82" s="48">
        <f>H31+H66+H72</f>
        <v>2.01019463858574</v>
      </c>
      <c r="I82" s="49">
        <f>I31+I66+I72</f>
        <v>2014.327050527771</v>
      </c>
      <c r="J82" s="26">
        <f>J31+J42+J53+J60+J64+J72</f>
        <v>2014.327050527771</v>
      </c>
      <c r="K82" s="5">
        <f>I31*2</f>
        <v>2004.1114545454545</v>
      </c>
      <c r="L82" s="26">
        <f>J82-K82</f>
        <v>10.215595982316472</v>
      </c>
    </row>
    <row r="83" spans="1:12" s="54" customFormat="1" ht="4.5" customHeight="1">
      <c r="A83" s="50"/>
      <c r="B83" s="50"/>
      <c r="C83" s="50"/>
      <c r="D83" s="50"/>
      <c r="E83" s="50"/>
      <c r="F83" s="50"/>
      <c r="G83" s="50"/>
      <c r="H83" s="51"/>
      <c r="I83" s="52"/>
      <c r="J83" s="53"/>
      <c r="L83" s="53"/>
    </row>
    <row r="84" spans="1:9" ht="11.25">
      <c r="A84" s="96" t="s">
        <v>93</v>
      </c>
      <c r="B84" s="96"/>
      <c r="C84" s="96"/>
      <c r="D84" s="96"/>
      <c r="E84" s="96"/>
      <c r="F84" s="96"/>
      <c r="G84" s="96"/>
      <c r="H84" s="96"/>
      <c r="I84" s="96"/>
    </row>
    <row r="85" spans="1:9" ht="33.75">
      <c r="A85" s="21" t="s">
        <v>27</v>
      </c>
      <c r="B85" s="123" t="s">
        <v>94</v>
      </c>
      <c r="C85" s="124"/>
      <c r="D85" s="124"/>
      <c r="E85" s="124"/>
      <c r="F85" s="124"/>
      <c r="G85" s="125"/>
      <c r="H85" s="21" t="s">
        <v>29</v>
      </c>
      <c r="I85" s="21" t="s">
        <v>30</v>
      </c>
    </row>
    <row r="86" spans="1:9" ht="15" customHeight="1">
      <c r="A86" s="22">
        <v>1</v>
      </c>
      <c r="B86" s="85" t="s">
        <v>95</v>
      </c>
      <c r="C86" s="86"/>
      <c r="D86" s="86"/>
      <c r="E86" s="86"/>
      <c r="F86" s="86"/>
      <c r="G86" s="87"/>
      <c r="H86" s="23">
        <f aca="true" t="shared" si="3" ref="H86:H91">I86/$I$97</f>
        <v>0</v>
      </c>
      <c r="I86" s="24">
        <v>0</v>
      </c>
    </row>
    <row r="87" spans="1:9" ht="15" customHeight="1">
      <c r="A87" s="22">
        <v>2</v>
      </c>
      <c r="B87" s="85" t="s">
        <v>96</v>
      </c>
      <c r="C87" s="86"/>
      <c r="D87" s="86"/>
      <c r="E87" s="86"/>
      <c r="F87" s="86"/>
      <c r="G87" s="87"/>
      <c r="H87" s="23">
        <f t="shared" si="3"/>
        <v>0</v>
      </c>
      <c r="I87" s="24">
        <v>0</v>
      </c>
    </row>
    <row r="88" spans="1:9" ht="15" customHeight="1">
      <c r="A88" s="22">
        <v>3</v>
      </c>
      <c r="B88" s="85" t="s">
        <v>97</v>
      </c>
      <c r="C88" s="86"/>
      <c r="D88" s="86"/>
      <c r="E88" s="86"/>
      <c r="F88" s="86"/>
      <c r="G88" s="87"/>
      <c r="H88" s="23">
        <f t="shared" si="3"/>
        <v>0</v>
      </c>
      <c r="I88" s="24">
        <v>0</v>
      </c>
    </row>
    <row r="89" spans="1:9" ht="15" customHeight="1">
      <c r="A89" s="22">
        <v>4</v>
      </c>
      <c r="B89" s="85" t="s">
        <v>98</v>
      </c>
      <c r="C89" s="86"/>
      <c r="D89" s="86"/>
      <c r="E89" s="86"/>
      <c r="F89" s="86"/>
      <c r="G89" s="87"/>
      <c r="H89" s="23">
        <f t="shared" si="3"/>
        <v>0</v>
      </c>
      <c r="I89" s="24">
        <v>0</v>
      </c>
    </row>
    <row r="90" spans="1:9" ht="15" customHeight="1">
      <c r="A90" s="22">
        <v>5</v>
      </c>
      <c r="B90" s="85" t="s">
        <v>99</v>
      </c>
      <c r="C90" s="86"/>
      <c r="D90" s="86"/>
      <c r="E90" s="86"/>
      <c r="F90" s="86"/>
      <c r="G90" s="87"/>
      <c r="H90" s="23">
        <f t="shared" si="3"/>
        <v>0</v>
      </c>
      <c r="I90" s="24">
        <v>0</v>
      </c>
    </row>
    <row r="91" spans="1:9" ht="15" customHeight="1">
      <c r="A91" s="22">
        <v>6</v>
      </c>
      <c r="B91" s="85" t="s">
        <v>100</v>
      </c>
      <c r="C91" s="86"/>
      <c r="D91" s="86"/>
      <c r="E91" s="86"/>
      <c r="F91" s="86"/>
      <c r="G91" s="87"/>
      <c r="H91" s="23">
        <f t="shared" si="3"/>
        <v>0</v>
      </c>
      <c r="I91" s="24">
        <v>0</v>
      </c>
    </row>
    <row r="92" spans="1:10" ht="15" customHeight="1">
      <c r="A92" s="117" t="s">
        <v>101</v>
      </c>
      <c r="B92" s="118"/>
      <c r="C92" s="118"/>
      <c r="D92" s="118"/>
      <c r="E92" s="118"/>
      <c r="F92" s="118"/>
      <c r="G92" s="119"/>
      <c r="H92" s="27">
        <f>H86+H87+H88+H89+H90+H91</f>
        <v>0</v>
      </c>
      <c r="I92" s="55">
        <f>I86+I87+I88+I89+I90+I91</f>
        <v>0</v>
      </c>
      <c r="J92" s="26">
        <f>G95</f>
        <v>377.443982832827</v>
      </c>
    </row>
    <row r="93" spans="1:9" ht="16.5" customHeight="1">
      <c r="A93" s="31" t="s">
        <v>102</v>
      </c>
      <c r="B93" s="111" t="s">
        <v>103</v>
      </c>
      <c r="C93" s="111"/>
      <c r="D93" s="111"/>
      <c r="E93" s="111"/>
      <c r="F93" s="111"/>
      <c r="G93" s="111"/>
      <c r="H93" s="111"/>
      <c r="I93" s="111"/>
    </row>
    <row r="94" spans="1:9" ht="16.5" customHeight="1">
      <c r="A94" s="31" t="s">
        <v>104</v>
      </c>
      <c r="B94" s="112" t="s">
        <v>105</v>
      </c>
      <c r="C94" s="112"/>
      <c r="D94" s="112"/>
      <c r="E94" s="112"/>
      <c r="F94" s="112"/>
      <c r="G94" s="112"/>
      <c r="H94" s="126"/>
      <c r="I94" s="126"/>
    </row>
    <row r="95" spans="1:9" ht="30" customHeight="1">
      <c r="A95" s="120" t="s">
        <v>106</v>
      </c>
      <c r="B95" s="120"/>
      <c r="C95" s="120"/>
      <c r="D95" s="120"/>
      <c r="E95" s="120"/>
      <c r="F95" s="56">
        <v>0.2</v>
      </c>
      <c r="G95" s="57">
        <f>I97*F95</f>
        <v>377.443982832827</v>
      </c>
      <c r="H95" s="58" t="s">
        <v>107</v>
      </c>
      <c r="I95" s="59">
        <f>I70</f>
        <v>127.10713636363636</v>
      </c>
    </row>
    <row r="96" spans="1:10" s="63" customFormat="1" ht="16.5" customHeight="1">
      <c r="A96" s="121" t="s">
        <v>108</v>
      </c>
      <c r="B96" s="121"/>
      <c r="C96" s="60" t="s">
        <v>109</v>
      </c>
      <c r="D96" s="60" t="s">
        <v>110</v>
      </c>
      <c r="E96" s="60" t="s">
        <v>111</v>
      </c>
      <c r="F96" s="60" t="s">
        <v>112</v>
      </c>
      <c r="G96" s="60" t="s">
        <v>113</v>
      </c>
      <c r="H96" s="58" t="s">
        <v>114</v>
      </c>
      <c r="I96" s="61" t="s">
        <v>115</v>
      </c>
      <c r="J96" s="62"/>
    </row>
    <row r="97" spans="1:10" ht="16.5" customHeight="1">
      <c r="A97" s="122">
        <f>I31</f>
        <v>1002.0557272727273</v>
      </c>
      <c r="B97" s="122"/>
      <c r="C97" s="25">
        <f>I42</f>
        <v>368.75650763636366</v>
      </c>
      <c r="D97" s="25">
        <f>I53</f>
        <v>247.22718903272727</v>
      </c>
      <c r="E97" s="25">
        <f>I60</f>
        <v>37.233384658272726</v>
      </c>
      <c r="F97" s="25">
        <f>I64</f>
        <v>90.97960556404365</v>
      </c>
      <c r="G97" s="25">
        <f>I72</f>
        <v>268.0746363636364</v>
      </c>
      <c r="H97" s="25">
        <f>A97+C97+D97+E97+F97+G97</f>
        <v>2014.327050527771</v>
      </c>
      <c r="I97" s="25">
        <f>H97-I95</f>
        <v>1887.2199141641347</v>
      </c>
      <c r="J97" s="26"/>
    </row>
    <row r="98" spans="1:9" ht="4.5" customHeight="1">
      <c r="A98" s="31"/>
      <c r="B98" s="127"/>
      <c r="C98" s="127"/>
      <c r="D98" s="127"/>
      <c r="E98" s="127"/>
      <c r="F98" s="127"/>
      <c r="G98" s="127"/>
      <c r="H98" s="127"/>
      <c r="I98" s="127"/>
    </row>
    <row r="99" spans="1:9" ht="33.75">
      <c r="A99" s="21" t="s">
        <v>37</v>
      </c>
      <c r="B99" s="123" t="s">
        <v>116</v>
      </c>
      <c r="C99" s="124"/>
      <c r="D99" s="124"/>
      <c r="E99" s="124"/>
      <c r="F99" s="124"/>
      <c r="G99" s="125"/>
      <c r="H99" s="21" t="s">
        <v>29</v>
      </c>
      <c r="I99" s="21" t="s">
        <v>30</v>
      </c>
    </row>
    <row r="100" spans="1:9" ht="15" customHeight="1">
      <c r="A100" s="22">
        <v>1</v>
      </c>
      <c r="B100" s="85" t="s">
        <v>117</v>
      </c>
      <c r="C100" s="86"/>
      <c r="D100" s="86"/>
      <c r="E100" s="86"/>
      <c r="F100" s="86"/>
      <c r="G100" s="87"/>
      <c r="H100" s="23">
        <f>I100/$I$110</f>
        <v>0</v>
      </c>
      <c r="I100" s="24">
        <v>0</v>
      </c>
    </row>
    <row r="101" spans="1:9" ht="15" customHeight="1">
      <c r="A101" s="22">
        <v>2</v>
      </c>
      <c r="B101" s="85" t="s">
        <v>118</v>
      </c>
      <c r="C101" s="86"/>
      <c r="D101" s="86"/>
      <c r="E101" s="86"/>
      <c r="F101" s="86"/>
      <c r="G101" s="87"/>
      <c r="H101" s="23">
        <f>I101/$I$110</f>
        <v>0</v>
      </c>
      <c r="I101" s="24">
        <v>0</v>
      </c>
    </row>
    <row r="102" spans="1:9" ht="15" customHeight="1">
      <c r="A102" s="117" t="s">
        <v>119</v>
      </c>
      <c r="B102" s="118"/>
      <c r="C102" s="118"/>
      <c r="D102" s="118"/>
      <c r="E102" s="118"/>
      <c r="F102" s="118"/>
      <c r="G102" s="119"/>
      <c r="H102" s="27">
        <f>H100+H101</f>
        <v>0</v>
      </c>
      <c r="I102" s="28">
        <f>I100+I101</f>
        <v>0</v>
      </c>
    </row>
    <row r="103" ht="4.5" customHeight="1"/>
    <row r="104" spans="1:9" ht="33.75">
      <c r="A104" s="21" t="s">
        <v>49</v>
      </c>
      <c r="B104" s="123" t="s">
        <v>120</v>
      </c>
      <c r="C104" s="124"/>
      <c r="D104" s="124"/>
      <c r="E104" s="124"/>
      <c r="F104" s="124"/>
      <c r="G104" s="125"/>
      <c r="H104" s="21" t="s">
        <v>29</v>
      </c>
      <c r="I104" s="21" t="s">
        <v>30</v>
      </c>
    </row>
    <row r="105" spans="1:9" ht="15" customHeight="1">
      <c r="A105" s="22">
        <v>1</v>
      </c>
      <c r="B105" s="85" t="s">
        <v>120</v>
      </c>
      <c r="C105" s="86"/>
      <c r="D105" s="86"/>
      <c r="E105" s="86"/>
      <c r="F105" s="86"/>
      <c r="G105" s="87"/>
      <c r="H105" s="23">
        <f>I105/I110</f>
        <v>0</v>
      </c>
      <c r="I105" s="24">
        <v>0</v>
      </c>
    </row>
    <row r="106" spans="1:12" ht="15" customHeight="1">
      <c r="A106" s="117" t="s">
        <v>121</v>
      </c>
      <c r="B106" s="118"/>
      <c r="C106" s="118"/>
      <c r="D106" s="118"/>
      <c r="E106" s="118"/>
      <c r="F106" s="118"/>
      <c r="G106" s="119"/>
      <c r="H106" s="27">
        <f>H105</f>
        <v>0</v>
      </c>
      <c r="I106" s="28">
        <f>I105</f>
        <v>0</v>
      </c>
      <c r="J106" s="26">
        <f>I102+I106</f>
        <v>0</v>
      </c>
      <c r="K106" s="26">
        <f>G108-I102</f>
        <v>339.6995845495442</v>
      </c>
      <c r="L106" s="1">
        <f>H92+H102+H106</f>
        <v>0</v>
      </c>
    </row>
    <row r="107" spans="1:9" ht="4.5" customHeight="1">
      <c r="A107" s="37"/>
      <c r="B107" s="37"/>
      <c r="C107" s="37"/>
      <c r="D107" s="37"/>
      <c r="E107" s="37"/>
      <c r="F107" s="37"/>
      <c r="G107" s="37"/>
      <c r="H107" s="38"/>
      <c r="I107" s="39"/>
    </row>
    <row r="108" spans="1:12" ht="39" customHeight="1">
      <c r="A108" s="120" t="s">
        <v>122</v>
      </c>
      <c r="B108" s="120"/>
      <c r="C108" s="120"/>
      <c r="D108" s="120"/>
      <c r="E108" s="120"/>
      <c r="F108" s="56">
        <v>0.18</v>
      </c>
      <c r="G108" s="57">
        <f>I110*F108</f>
        <v>339.6995845495442</v>
      </c>
      <c r="H108" s="58" t="s">
        <v>107</v>
      </c>
      <c r="I108" s="59">
        <f>I70</f>
        <v>127.10713636363636</v>
      </c>
      <c r="L108" s="1">
        <f>H92</f>
        <v>0</v>
      </c>
    </row>
    <row r="109" spans="1:12" s="63" customFormat="1" ht="16.5" customHeight="1">
      <c r="A109" s="121" t="s">
        <v>108</v>
      </c>
      <c r="B109" s="121"/>
      <c r="C109" s="60" t="s">
        <v>109</v>
      </c>
      <c r="D109" s="60" t="s">
        <v>110</v>
      </c>
      <c r="E109" s="60" t="s">
        <v>111</v>
      </c>
      <c r="F109" s="60" t="s">
        <v>112</v>
      </c>
      <c r="G109" s="60" t="s">
        <v>113</v>
      </c>
      <c r="H109" s="58" t="s">
        <v>114</v>
      </c>
      <c r="I109" s="61" t="s">
        <v>115</v>
      </c>
      <c r="J109" s="62"/>
      <c r="L109" s="62">
        <f>H102+H106</f>
        <v>0</v>
      </c>
    </row>
    <row r="110" spans="1:12" ht="16.5" customHeight="1">
      <c r="A110" s="122">
        <f>I31</f>
        <v>1002.0557272727273</v>
      </c>
      <c r="B110" s="122"/>
      <c r="C110" s="25">
        <f>I42</f>
        <v>368.75650763636366</v>
      </c>
      <c r="D110" s="25">
        <f>I53</f>
        <v>247.22718903272727</v>
      </c>
      <c r="E110" s="25">
        <f>I60</f>
        <v>37.233384658272726</v>
      </c>
      <c r="F110" s="25">
        <f>I64</f>
        <v>90.97960556404365</v>
      </c>
      <c r="G110" s="25">
        <f>I72</f>
        <v>268.0746363636364</v>
      </c>
      <c r="H110" s="25">
        <f>A110+C110+D110+E110+F110+G110</f>
        <v>2014.327050527771</v>
      </c>
      <c r="I110" s="25">
        <f>H110-I108</f>
        <v>1887.2199141641347</v>
      </c>
      <c r="J110" s="26"/>
      <c r="L110" s="1">
        <f>L108+L109</f>
        <v>0</v>
      </c>
    </row>
    <row r="111" ht="4.5" customHeight="1"/>
    <row r="112" spans="1:10" ht="12">
      <c r="A112" s="104" t="s">
        <v>123</v>
      </c>
      <c r="B112" s="104"/>
      <c r="C112" s="104"/>
      <c r="D112" s="104"/>
      <c r="E112" s="104"/>
      <c r="F112" s="104"/>
      <c r="G112" s="104"/>
      <c r="H112" s="48">
        <f>H92+H102+H106</f>
        <v>0</v>
      </c>
      <c r="I112" s="49">
        <f>I92+I102+I106</f>
        <v>0</v>
      </c>
      <c r="J112" s="1">
        <f>I112/I82</f>
        <v>0</v>
      </c>
    </row>
    <row r="113" ht="4.5" customHeight="1"/>
    <row r="114" spans="1:9" ht="11.25">
      <c r="A114" s="96" t="s">
        <v>124</v>
      </c>
      <c r="B114" s="96"/>
      <c r="C114" s="96"/>
      <c r="D114" s="96"/>
      <c r="E114" s="96"/>
      <c r="F114" s="96"/>
      <c r="G114" s="96"/>
      <c r="H114" s="96"/>
      <c r="I114" s="96"/>
    </row>
    <row r="115" spans="1:9" ht="33.75">
      <c r="A115" s="21" t="s">
        <v>27</v>
      </c>
      <c r="B115" s="123" t="s">
        <v>125</v>
      </c>
      <c r="C115" s="124"/>
      <c r="D115" s="124"/>
      <c r="E115" s="124"/>
      <c r="F115" s="124"/>
      <c r="G115" s="125"/>
      <c r="H115" s="21" t="s">
        <v>29</v>
      </c>
      <c r="I115" s="21" t="s">
        <v>30</v>
      </c>
    </row>
    <row r="116" spans="1:9" ht="15" customHeight="1">
      <c r="A116" s="22">
        <v>1</v>
      </c>
      <c r="B116" s="85" t="s">
        <v>126</v>
      </c>
      <c r="C116" s="86"/>
      <c r="D116" s="86"/>
      <c r="E116" s="86"/>
      <c r="F116" s="86"/>
      <c r="G116" s="87"/>
      <c r="H116" s="23">
        <f>I116/$I$82</f>
        <v>0.018696883852691217</v>
      </c>
      <c r="I116" s="24">
        <f>($D$126/$E$127)*G126</f>
        <v>37.66163890505181</v>
      </c>
    </row>
    <row r="117" spans="1:9" ht="15" customHeight="1">
      <c r="A117" s="22">
        <v>2</v>
      </c>
      <c r="B117" s="85" t="s">
        <v>127</v>
      </c>
      <c r="C117" s="86"/>
      <c r="D117" s="86"/>
      <c r="E117" s="86"/>
      <c r="F117" s="86"/>
      <c r="G117" s="87"/>
      <c r="H117" s="23">
        <f>I117/$I$82</f>
        <v>0.08611898016997166</v>
      </c>
      <c r="I117" s="24">
        <f>($D$126/$E$127)*G127</f>
        <v>173.47179132023862</v>
      </c>
    </row>
    <row r="118" spans="1:9" ht="15" customHeight="1">
      <c r="A118" s="22">
        <v>3</v>
      </c>
      <c r="B118" s="85" t="s">
        <v>12</v>
      </c>
      <c r="C118" s="86"/>
      <c r="D118" s="86"/>
      <c r="E118" s="86"/>
      <c r="F118" s="86"/>
      <c r="G118" s="87"/>
      <c r="H118" s="23">
        <f>I118/$I$82</f>
        <v>0.028328611898016998</v>
      </c>
      <c r="I118" s="24">
        <f>($D$126/$E$127)*G128</f>
        <v>57.0630892500785</v>
      </c>
    </row>
    <row r="119" spans="1:9" ht="15" customHeight="1">
      <c r="A119" s="22">
        <v>4</v>
      </c>
      <c r="B119" s="85" t="s">
        <v>128</v>
      </c>
      <c r="C119" s="86"/>
      <c r="D119" s="86"/>
      <c r="E119" s="86"/>
      <c r="F119" s="86"/>
      <c r="G119" s="87"/>
      <c r="H119" s="23">
        <f>I119/$I$82</f>
        <v>0</v>
      </c>
      <c r="I119" s="24">
        <f>($D$126/$E$127)*G129</f>
        <v>0</v>
      </c>
    </row>
    <row r="120" spans="1:9" ht="15" customHeight="1">
      <c r="A120" s="22">
        <v>5</v>
      </c>
      <c r="B120" s="85" t="s">
        <v>100</v>
      </c>
      <c r="C120" s="86"/>
      <c r="D120" s="86"/>
      <c r="E120" s="86"/>
      <c r="F120" s="86"/>
      <c r="G120" s="87"/>
      <c r="H120" s="23">
        <f>I120/$I$82</f>
        <v>0</v>
      </c>
      <c r="I120" s="24">
        <v>0</v>
      </c>
    </row>
    <row r="121" spans="1:9" ht="15" customHeight="1">
      <c r="A121" s="117" t="s">
        <v>129</v>
      </c>
      <c r="B121" s="118"/>
      <c r="C121" s="118"/>
      <c r="D121" s="118"/>
      <c r="E121" s="118"/>
      <c r="F121" s="118"/>
      <c r="G121" s="119"/>
      <c r="H121" s="27">
        <f>H116+H117+H118+H119+H120</f>
        <v>0.13314447592067988</v>
      </c>
      <c r="I121" s="28">
        <f>I116+I117+I118+I119+I120</f>
        <v>268.1965194753689</v>
      </c>
    </row>
    <row r="122" spans="1:9" ht="11.25" customHeight="1">
      <c r="A122" s="31" t="s">
        <v>130</v>
      </c>
      <c r="B122" s="111" t="s">
        <v>131</v>
      </c>
      <c r="C122" s="111"/>
      <c r="D122" s="111"/>
      <c r="E122" s="111"/>
      <c r="F122" s="111"/>
      <c r="G122" s="111"/>
      <c r="H122" s="111"/>
      <c r="I122" s="111"/>
    </row>
    <row r="123" spans="1:9" ht="20.25" customHeight="1">
      <c r="A123" s="31" t="s">
        <v>132</v>
      </c>
      <c r="B123" s="112" t="s">
        <v>133</v>
      </c>
      <c r="C123" s="112"/>
      <c r="D123" s="112"/>
      <c r="E123" s="112"/>
      <c r="F123" s="112"/>
      <c r="G123" s="112"/>
      <c r="H123" s="112"/>
      <c r="I123" s="112"/>
    </row>
    <row r="124" spans="1:9" ht="13.5" customHeight="1">
      <c r="A124" s="113" t="s">
        <v>134</v>
      </c>
      <c r="B124" s="113"/>
      <c r="C124" s="113"/>
      <c r="D124" s="113"/>
      <c r="E124" s="113"/>
      <c r="F124" s="113"/>
      <c r="G124" s="113"/>
      <c r="H124" s="113"/>
      <c r="I124" s="113"/>
    </row>
    <row r="125" spans="1:9" ht="13.5" customHeight="1">
      <c r="A125" s="114" t="s">
        <v>135</v>
      </c>
      <c r="B125" s="114"/>
      <c r="C125" s="22" t="s">
        <v>136</v>
      </c>
      <c r="D125" s="115" t="s">
        <v>137</v>
      </c>
      <c r="E125" s="116"/>
      <c r="F125" s="22" t="s">
        <v>138</v>
      </c>
      <c r="G125" s="64" t="s">
        <v>139</v>
      </c>
      <c r="H125" s="115" t="s">
        <v>140</v>
      </c>
      <c r="I125" s="115"/>
    </row>
    <row r="126" spans="1:10" ht="13.5" customHeight="1">
      <c r="A126" s="105">
        <f>I82</f>
        <v>2014.327050527771</v>
      </c>
      <c r="B126" s="106"/>
      <c r="C126" s="24">
        <f>I112</f>
        <v>0</v>
      </c>
      <c r="D126" s="107">
        <f>A126+C126</f>
        <v>2014.327050527771</v>
      </c>
      <c r="E126" s="108"/>
      <c r="F126" s="22" t="s">
        <v>126</v>
      </c>
      <c r="G126" s="65">
        <v>0.0165</v>
      </c>
      <c r="H126" s="100">
        <v>0.0065</v>
      </c>
      <c r="I126" s="100"/>
      <c r="J126" s="26"/>
    </row>
    <row r="127" spans="1:9" ht="13.5" customHeight="1">
      <c r="A127" s="109" t="s">
        <v>141</v>
      </c>
      <c r="B127" s="109"/>
      <c r="C127" s="64">
        <v>1</v>
      </c>
      <c r="D127" s="66">
        <f>G130/1</f>
        <v>0.1175</v>
      </c>
      <c r="E127" s="67">
        <f>C127-D127</f>
        <v>0.8825000000000001</v>
      </c>
      <c r="F127" s="22" t="s">
        <v>127</v>
      </c>
      <c r="G127" s="65">
        <v>0.076</v>
      </c>
      <c r="H127" s="100">
        <v>0.03</v>
      </c>
      <c r="I127" s="100"/>
    </row>
    <row r="128" spans="1:9" ht="13.5" customHeight="1">
      <c r="A128" s="110" t="s">
        <v>142</v>
      </c>
      <c r="B128" s="110"/>
      <c r="C128" s="22">
        <v>1</v>
      </c>
      <c r="D128" s="68">
        <f>H130</f>
        <v>0.0615</v>
      </c>
      <c r="E128" s="69">
        <f>C128-D128</f>
        <v>0.9385</v>
      </c>
      <c r="F128" s="22" t="s">
        <v>12</v>
      </c>
      <c r="G128" s="65">
        <f>I11</f>
        <v>0.025</v>
      </c>
      <c r="H128" s="100">
        <f>I11</f>
        <v>0.025</v>
      </c>
      <c r="I128" s="100"/>
    </row>
    <row r="129" spans="1:9" ht="13.5" customHeight="1">
      <c r="A129" s="99" t="s">
        <v>143</v>
      </c>
      <c r="B129" s="99"/>
      <c r="C129" s="70">
        <v>1</v>
      </c>
      <c r="D129" s="70">
        <v>0.0654</v>
      </c>
      <c r="E129" s="71">
        <f>C129-D129</f>
        <v>0.9346</v>
      </c>
      <c r="F129" s="22" t="s">
        <v>144</v>
      </c>
      <c r="G129" s="65">
        <v>0</v>
      </c>
      <c r="H129" s="100">
        <v>0</v>
      </c>
      <c r="I129" s="100"/>
    </row>
    <row r="130" spans="1:9" ht="18" customHeight="1">
      <c r="A130" s="72" t="s">
        <v>145</v>
      </c>
      <c r="B130" s="101" t="s">
        <v>146</v>
      </c>
      <c r="C130" s="101"/>
      <c r="D130" s="101"/>
      <c r="E130" s="101"/>
      <c r="F130" s="36" t="s">
        <v>147</v>
      </c>
      <c r="G130" s="73">
        <f>SUM(G126:G129)</f>
        <v>0.1175</v>
      </c>
      <c r="H130" s="102">
        <f>SUM(H126:I129)</f>
        <v>0.0615</v>
      </c>
      <c r="I130" s="102"/>
    </row>
    <row r="131" spans="1:9" ht="4.5" customHeight="1">
      <c r="A131" s="74"/>
      <c r="B131" s="103"/>
      <c r="C131" s="103"/>
      <c r="D131" s="103"/>
      <c r="E131" s="103"/>
      <c r="F131" s="103"/>
      <c r="G131" s="103"/>
      <c r="H131" s="103"/>
      <c r="I131" s="103"/>
    </row>
    <row r="132" spans="1:9" ht="12">
      <c r="A132" s="104" t="s">
        <v>148</v>
      </c>
      <c r="B132" s="104"/>
      <c r="C132" s="104"/>
      <c r="D132" s="104"/>
      <c r="E132" s="104"/>
      <c r="F132" s="104"/>
      <c r="G132" s="104"/>
      <c r="H132" s="48">
        <f>H121</f>
        <v>0.13314447592067988</v>
      </c>
      <c r="I132" s="49">
        <f>I121</f>
        <v>268.1965194753689</v>
      </c>
    </row>
    <row r="133" ht="4.5" customHeight="1"/>
    <row r="134" spans="1:9" ht="11.25">
      <c r="A134" s="97" t="s">
        <v>149</v>
      </c>
      <c r="B134" s="97"/>
      <c r="C134" s="97"/>
      <c r="D134" s="97"/>
      <c r="E134" s="97"/>
      <c r="F134" s="97"/>
      <c r="G134" s="97"/>
      <c r="H134" s="97"/>
      <c r="I134" s="97"/>
    </row>
    <row r="135" spans="1:9" ht="11.25">
      <c r="A135" s="96" t="s">
        <v>26</v>
      </c>
      <c r="B135" s="96"/>
      <c r="C135" s="96"/>
      <c r="D135" s="96"/>
      <c r="E135" s="96"/>
      <c r="F135" s="96"/>
      <c r="G135" s="96"/>
      <c r="H135" s="96"/>
      <c r="I135" s="96"/>
    </row>
    <row r="136" spans="1:9" ht="15" customHeight="1">
      <c r="A136" s="22">
        <v>1</v>
      </c>
      <c r="B136" s="85" t="s">
        <v>150</v>
      </c>
      <c r="C136" s="86"/>
      <c r="D136" s="86"/>
      <c r="E136" s="86"/>
      <c r="F136" s="86"/>
      <c r="G136" s="87"/>
      <c r="H136" s="23">
        <f>I136/$G$153</f>
        <v>0.43901221456887246</v>
      </c>
      <c r="I136" s="75">
        <f>I31</f>
        <v>1002.0557272727273</v>
      </c>
    </row>
    <row r="137" spans="1:9" ht="15" customHeight="1">
      <c r="A137" s="22">
        <v>2</v>
      </c>
      <c r="B137" s="85" t="s">
        <v>151</v>
      </c>
      <c r="C137" s="86"/>
      <c r="D137" s="86"/>
      <c r="E137" s="86"/>
      <c r="F137" s="86"/>
      <c r="G137" s="87"/>
      <c r="H137" s="23">
        <f>I137/$G$153</f>
        <v>0.326041183833376</v>
      </c>
      <c r="I137" s="75">
        <f>I42+I53+I60+I64</f>
        <v>744.1966868914074</v>
      </c>
    </row>
    <row r="138" spans="1:9" ht="15" customHeight="1">
      <c r="A138" s="22">
        <v>3</v>
      </c>
      <c r="B138" s="98" t="s">
        <v>152</v>
      </c>
      <c r="C138" s="98"/>
      <c r="D138" s="98"/>
      <c r="E138" s="98"/>
      <c r="F138" s="98"/>
      <c r="G138" s="98"/>
      <c r="H138" s="23">
        <f>I138/$G$153</f>
        <v>0.11744660159775157</v>
      </c>
      <c r="I138" s="75">
        <f>I72</f>
        <v>268.0746363636364</v>
      </c>
    </row>
    <row r="139" spans="1:10" s="30" customFormat="1" ht="15" customHeight="1">
      <c r="A139" s="88" t="s">
        <v>153</v>
      </c>
      <c r="B139" s="89"/>
      <c r="C139" s="89"/>
      <c r="D139" s="89"/>
      <c r="E139" s="89"/>
      <c r="F139" s="89"/>
      <c r="G139" s="90"/>
      <c r="H139" s="48">
        <f>H136+H137+H138</f>
        <v>0.8825000000000001</v>
      </c>
      <c r="I139" s="49">
        <f>I136+I137+I138</f>
        <v>2014.327050527771</v>
      </c>
      <c r="J139" s="76"/>
    </row>
    <row r="140" ht="4.5" customHeight="1"/>
    <row r="141" spans="1:9" ht="11.25">
      <c r="A141" s="96" t="s">
        <v>93</v>
      </c>
      <c r="B141" s="96"/>
      <c r="C141" s="96"/>
      <c r="D141" s="96"/>
      <c r="E141" s="96"/>
      <c r="F141" s="96"/>
      <c r="G141" s="96"/>
      <c r="H141" s="96"/>
      <c r="I141" s="96"/>
    </row>
    <row r="142" spans="1:9" ht="15" customHeight="1">
      <c r="A142" s="22">
        <v>1</v>
      </c>
      <c r="B142" s="85" t="s">
        <v>94</v>
      </c>
      <c r="C142" s="86"/>
      <c r="D142" s="86"/>
      <c r="E142" s="86"/>
      <c r="F142" s="86"/>
      <c r="G142" s="87"/>
      <c r="H142" s="23">
        <f>I142/$G$153</f>
        <v>0</v>
      </c>
      <c r="I142" s="24">
        <f>I92</f>
        <v>0</v>
      </c>
    </row>
    <row r="143" spans="1:9" ht="15" customHeight="1">
      <c r="A143" s="22">
        <v>2</v>
      </c>
      <c r="B143" s="85" t="s">
        <v>116</v>
      </c>
      <c r="C143" s="86"/>
      <c r="D143" s="86"/>
      <c r="E143" s="86"/>
      <c r="F143" s="86"/>
      <c r="G143" s="87"/>
      <c r="H143" s="23">
        <f>I143/$G$153</f>
        <v>0</v>
      </c>
      <c r="I143" s="24">
        <f>I102</f>
        <v>0</v>
      </c>
    </row>
    <row r="144" spans="1:9" ht="15" customHeight="1">
      <c r="A144" s="22">
        <v>3</v>
      </c>
      <c r="B144" s="85" t="s">
        <v>120</v>
      </c>
      <c r="C144" s="86"/>
      <c r="D144" s="86"/>
      <c r="E144" s="86"/>
      <c r="F144" s="86"/>
      <c r="G144" s="87"/>
      <c r="H144" s="23">
        <f>I144/$G$153</f>
        <v>0</v>
      </c>
      <c r="I144" s="24">
        <f>I106</f>
        <v>0</v>
      </c>
    </row>
    <row r="145" spans="1:9" ht="15" customHeight="1">
      <c r="A145" s="88" t="s">
        <v>154</v>
      </c>
      <c r="B145" s="89"/>
      <c r="C145" s="89"/>
      <c r="D145" s="89"/>
      <c r="E145" s="89"/>
      <c r="F145" s="89"/>
      <c r="G145" s="90"/>
      <c r="H145" s="48">
        <f>H142+H143+H144</f>
        <v>0</v>
      </c>
      <c r="I145" s="49">
        <f>I142+I143+I144</f>
        <v>0</v>
      </c>
    </row>
    <row r="146" ht="4.5" customHeight="1"/>
    <row r="147" spans="1:9" ht="11.25">
      <c r="A147" s="96" t="s">
        <v>124</v>
      </c>
      <c r="B147" s="96"/>
      <c r="C147" s="96"/>
      <c r="D147" s="96"/>
      <c r="E147" s="96"/>
      <c r="F147" s="96"/>
      <c r="G147" s="96"/>
      <c r="H147" s="96"/>
      <c r="I147" s="96"/>
    </row>
    <row r="148" spans="1:9" ht="15" customHeight="1">
      <c r="A148" s="22">
        <v>1</v>
      </c>
      <c r="B148" s="85" t="s">
        <v>155</v>
      </c>
      <c r="C148" s="86"/>
      <c r="D148" s="86"/>
      <c r="E148" s="86"/>
      <c r="F148" s="86"/>
      <c r="G148" s="87"/>
      <c r="H148" s="23">
        <f>I148/$G$153</f>
        <v>0.1175</v>
      </c>
      <c r="I148" s="24">
        <f>I121</f>
        <v>268.1965194753689</v>
      </c>
    </row>
    <row r="149" spans="1:11" ht="15" customHeight="1">
      <c r="A149" s="88" t="s">
        <v>156</v>
      </c>
      <c r="B149" s="89"/>
      <c r="C149" s="89"/>
      <c r="D149" s="89"/>
      <c r="E149" s="89"/>
      <c r="F149" s="89"/>
      <c r="G149" s="90"/>
      <c r="H149" s="48">
        <f>H148</f>
        <v>0.1175</v>
      </c>
      <c r="I149" s="49">
        <f>I121</f>
        <v>268.1965194753689</v>
      </c>
      <c r="J149" s="1">
        <f>H139+H145+H149</f>
        <v>1</v>
      </c>
      <c r="K149" s="77">
        <f>I139+I145+I149</f>
        <v>2282.52357000314</v>
      </c>
    </row>
    <row r="150" ht="4.5" customHeight="1"/>
    <row r="151" spans="1:9" ht="11.25">
      <c r="A151" s="91" t="s">
        <v>157</v>
      </c>
      <c r="B151" s="91"/>
      <c r="C151" s="91"/>
      <c r="D151" s="91"/>
      <c r="E151" s="91"/>
      <c r="F151" s="91"/>
      <c r="G151" s="91"/>
      <c r="H151" s="91"/>
      <c r="I151" s="91"/>
    </row>
    <row r="152" spans="1:9" ht="45">
      <c r="A152" s="92" t="s">
        <v>158</v>
      </c>
      <c r="B152" s="92"/>
      <c r="C152" s="92"/>
      <c r="D152" s="92"/>
      <c r="E152" s="92"/>
      <c r="F152" s="92"/>
      <c r="G152" s="78" t="s">
        <v>159</v>
      </c>
      <c r="H152" s="78" t="s">
        <v>160</v>
      </c>
      <c r="I152" s="78" t="s">
        <v>161</v>
      </c>
    </row>
    <row r="153" spans="1:9" ht="11.25">
      <c r="A153" s="93" t="str">
        <f>G5</f>
        <v>AUXILIAR DE LIMPEZA - CBO 5143</v>
      </c>
      <c r="B153" s="94"/>
      <c r="C153" s="94"/>
      <c r="D153" s="94"/>
      <c r="E153" s="94"/>
      <c r="F153" s="95"/>
      <c r="G153" s="79">
        <f>I139+I145+I149</f>
        <v>2282.52357000314</v>
      </c>
      <c r="H153" s="78">
        <v>4</v>
      </c>
      <c r="I153" s="79">
        <f>G153*H153</f>
        <v>9130.09428001256</v>
      </c>
    </row>
    <row r="154" spans="1:9" ht="11.25">
      <c r="A154" s="93"/>
      <c r="B154" s="94"/>
      <c r="C154" s="94"/>
      <c r="D154" s="94"/>
      <c r="E154" s="94"/>
      <c r="F154" s="95"/>
      <c r="G154" s="78"/>
      <c r="H154" s="78"/>
      <c r="I154" s="79"/>
    </row>
    <row r="155" spans="1:10" s="30" customFormat="1" ht="12">
      <c r="A155" s="82" t="s">
        <v>162</v>
      </c>
      <c r="B155" s="83"/>
      <c r="C155" s="83"/>
      <c r="D155" s="83"/>
      <c r="E155" s="83"/>
      <c r="F155" s="83"/>
      <c r="G155" s="83"/>
      <c r="H155" s="84"/>
      <c r="I155" s="80">
        <f>I153+I154</f>
        <v>9130.09428001256</v>
      </c>
      <c r="J155" s="76"/>
    </row>
  </sheetData>
  <sheetProtection/>
  <mergeCells count="142">
    <mergeCell ref="A20:F20"/>
    <mergeCell ref="G16:G19"/>
    <mergeCell ref="A1:I1"/>
    <mergeCell ref="A2:B2"/>
    <mergeCell ref="C2:D2"/>
    <mergeCell ref="E2:I2"/>
    <mergeCell ref="A3:B3"/>
    <mergeCell ref="A5:F9"/>
    <mergeCell ref="G5:H5"/>
    <mergeCell ref="G6:G9"/>
    <mergeCell ref="A21:F21"/>
    <mergeCell ref="A23:I23"/>
    <mergeCell ref="B24:G24"/>
    <mergeCell ref="B25:G25"/>
    <mergeCell ref="B26:G26"/>
    <mergeCell ref="A10:F10"/>
    <mergeCell ref="A11:F11"/>
    <mergeCell ref="A12:F15"/>
    <mergeCell ref="G12:G15"/>
    <mergeCell ref="A16:F19"/>
    <mergeCell ref="B27:G27"/>
    <mergeCell ref="A28:A29"/>
    <mergeCell ref="B28:G28"/>
    <mergeCell ref="B29:G29"/>
    <mergeCell ref="B30:G30"/>
    <mergeCell ref="A31:G31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A42:G42"/>
    <mergeCell ref="A43:I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A53:G53"/>
    <mergeCell ref="B54:I54"/>
    <mergeCell ref="B55:I55"/>
    <mergeCell ref="B56:G56"/>
    <mergeCell ref="B57:G57"/>
    <mergeCell ref="B58:G58"/>
    <mergeCell ref="B59:G59"/>
    <mergeCell ref="A60:G60"/>
    <mergeCell ref="B62:G62"/>
    <mergeCell ref="B63:G63"/>
    <mergeCell ref="A64:G64"/>
    <mergeCell ref="A66:G66"/>
    <mergeCell ref="B68:G68"/>
    <mergeCell ref="B69:G69"/>
    <mergeCell ref="B70:G70"/>
    <mergeCell ref="B71:G71"/>
    <mergeCell ref="A72:G72"/>
    <mergeCell ref="A74:I74"/>
    <mergeCell ref="A75:B75"/>
    <mergeCell ref="A76:B76"/>
    <mergeCell ref="A78:I78"/>
    <mergeCell ref="A79:B79"/>
    <mergeCell ref="A80:B80"/>
    <mergeCell ref="A82:G82"/>
    <mergeCell ref="A84:I84"/>
    <mergeCell ref="B85:G85"/>
    <mergeCell ref="B86:G86"/>
    <mergeCell ref="B87:G87"/>
    <mergeCell ref="B88:G88"/>
    <mergeCell ref="B89:G89"/>
    <mergeCell ref="B90:G90"/>
    <mergeCell ref="B91:G91"/>
    <mergeCell ref="A92:G92"/>
    <mergeCell ref="B93:I93"/>
    <mergeCell ref="B94:I94"/>
    <mergeCell ref="A95:E95"/>
    <mergeCell ref="A96:B96"/>
    <mergeCell ref="A97:B97"/>
    <mergeCell ref="B98:I98"/>
    <mergeCell ref="B99:G99"/>
    <mergeCell ref="B100:G100"/>
    <mergeCell ref="B101:G101"/>
    <mergeCell ref="A102:G102"/>
    <mergeCell ref="B104:G104"/>
    <mergeCell ref="B105:G105"/>
    <mergeCell ref="A106:G106"/>
    <mergeCell ref="A108:E108"/>
    <mergeCell ref="A109:B109"/>
    <mergeCell ref="A110:B110"/>
    <mergeCell ref="A112:G112"/>
    <mergeCell ref="A114:I114"/>
    <mergeCell ref="B115:G115"/>
    <mergeCell ref="B116:G116"/>
    <mergeCell ref="B117:G117"/>
    <mergeCell ref="B118:G118"/>
    <mergeCell ref="B119:G119"/>
    <mergeCell ref="B120:G120"/>
    <mergeCell ref="A121:G121"/>
    <mergeCell ref="B122:I122"/>
    <mergeCell ref="B123:I123"/>
    <mergeCell ref="A124:I124"/>
    <mergeCell ref="A125:B125"/>
    <mergeCell ref="D125:E125"/>
    <mergeCell ref="H125:I125"/>
    <mergeCell ref="A126:B126"/>
    <mergeCell ref="D126:E126"/>
    <mergeCell ref="H126:I126"/>
    <mergeCell ref="A127:B127"/>
    <mergeCell ref="H127:I127"/>
    <mergeCell ref="A128:B128"/>
    <mergeCell ref="H128:I128"/>
    <mergeCell ref="A129:B129"/>
    <mergeCell ref="H129:I129"/>
    <mergeCell ref="B130:E130"/>
    <mergeCell ref="H130:I130"/>
    <mergeCell ref="B131:I131"/>
    <mergeCell ref="A132:G132"/>
    <mergeCell ref="A134:I134"/>
    <mergeCell ref="A135:I135"/>
    <mergeCell ref="B136:G136"/>
    <mergeCell ref="B137:G137"/>
    <mergeCell ref="B138:G138"/>
    <mergeCell ref="A139:G139"/>
    <mergeCell ref="A141:I141"/>
    <mergeCell ref="B142:G142"/>
    <mergeCell ref="B143:G143"/>
    <mergeCell ref="B144:G144"/>
    <mergeCell ref="A145:G145"/>
    <mergeCell ref="A147:I147"/>
    <mergeCell ref="A155:H155"/>
    <mergeCell ref="B148:G148"/>
    <mergeCell ref="A149:G149"/>
    <mergeCell ref="A151:I151"/>
    <mergeCell ref="A152:F152"/>
    <mergeCell ref="A153:F153"/>
    <mergeCell ref="A154:F15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5"/>
  <sheetViews>
    <sheetView tabSelected="1" zoomScale="130" zoomScaleNormal="130" zoomScalePageLayoutView="0" workbookViewId="0" topLeftCell="A1">
      <selection activeCell="K10" sqref="K10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27.7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</row>
    <row r="2" spans="1:9" ht="22.5" customHeight="1">
      <c r="A2" s="145" t="s">
        <v>1</v>
      </c>
      <c r="B2" s="145"/>
      <c r="C2" s="146"/>
      <c r="D2" s="146"/>
      <c r="E2" s="147" t="s">
        <v>2</v>
      </c>
      <c r="F2" s="147"/>
      <c r="G2" s="147"/>
      <c r="H2" s="147"/>
      <c r="I2" s="147"/>
    </row>
    <row r="3" spans="1:9" ht="11.25" customHeight="1">
      <c r="A3" s="145" t="s">
        <v>3</v>
      </c>
      <c r="B3" s="145"/>
      <c r="C3" s="2"/>
      <c r="D3" s="3"/>
      <c r="E3" s="4" t="s">
        <v>4</v>
      </c>
      <c r="F3" s="2"/>
      <c r="G3" s="3"/>
      <c r="H3" s="3"/>
      <c r="I3" s="3"/>
    </row>
    <row r="4" ht="4.5" customHeight="1" thickBot="1"/>
    <row r="5" spans="1:9" ht="22.5" customHeight="1" thickTop="1">
      <c r="A5" s="138" t="s">
        <v>165</v>
      </c>
      <c r="B5" s="139"/>
      <c r="C5" s="139"/>
      <c r="D5" s="139"/>
      <c r="E5" s="139"/>
      <c r="F5" s="139"/>
      <c r="G5" s="148" t="s">
        <v>5</v>
      </c>
      <c r="H5" s="149"/>
      <c r="I5" s="6">
        <v>200</v>
      </c>
    </row>
    <row r="6" spans="1:9" ht="17.25" customHeight="1">
      <c r="A6" s="140"/>
      <c r="B6" s="141"/>
      <c r="C6" s="141"/>
      <c r="D6" s="141"/>
      <c r="E6" s="141"/>
      <c r="F6" s="141"/>
      <c r="G6" s="150" t="s">
        <v>6</v>
      </c>
      <c r="H6" s="7" t="s">
        <v>7</v>
      </c>
      <c r="I6" s="8">
        <v>0.2</v>
      </c>
    </row>
    <row r="7" spans="1:9" ht="28.5" customHeight="1">
      <c r="A7" s="140"/>
      <c r="B7" s="141"/>
      <c r="C7" s="141"/>
      <c r="D7" s="141"/>
      <c r="E7" s="141"/>
      <c r="F7" s="141"/>
      <c r="G7" s="150"/>
      <c r="H7" s="7" t="s">
        <v>8</v>
      </c>
      <c r="I7" s="9">
        <v>1</v>
      </c>
    </row>
    <row r="8" spans="1:9" ht="11.25" customHeight="1">
      <c r="A8" s="140"/>
      <c r="B8" s="141"/>
      <c r="C8" s="141"/>
      <c r="D8" s="141"/>
      <c r="E8" s="141"/>
      <c r="F8" s="141"/>
      <c r="G8" s="150"/>
      <c r="H8" s="7" t="s">
        <v>9</v>
      </c>
      <c r="I8" s="10">
        <v>0.4</v>
      </c>
    </row>
    <row r="9" spans="1:9" ht="24.75" customHeight="1">
      <c r="A9" s="142"/>
      <c r="B9" s="143"/>
      <c r="C9" s="143"/>
      <c r="D9" s="143"/>
      <c r="E9" s="143"/>
      <c r="F9" s="143"/>
      <c r="G9" s="150"/>
      <c r="H9" s="7" t="s">
        <v>8</v>
      </c>
      <c r="I9" s="11">
        <v>0</v>
      </c>
    </row>
    <row r="10" spans="1:9" ht="20.25" customHeight="1">
      <c r="A10" s="116" t="s">
        <v>10</v>
      </c>
      <c r="B10" s="137"/>
      <c r="C10" s="137"/>
      <c r="D10" s="137"/>
      <c r="E10" s="137"/>
      <c r="F10" s="137"/>
      <c r="G10" s="12" t="s">
        <v>11</v>
      </c>
      <c r="H10" s="7">
        <v>220</v>
      </c>
      <c r="I10" s="13">
        <v>926.27</v>
      </c>
    </row>
    <row r="11" spans="1:9" ht="15" customHeight="1">
      <c r="A11" s="116" t="s">
        <v>12</v>
      </c>
      <c r="B11" s="137"/>
      <c r="C11" s="137"/>
      <c r="D11" s="137"/>
      <c r="E11" s="137"/>
      <c r="F11" s="137"/>
      <c r="G11" s="14" t="s">
        <v>13</v>
      </c>
      <c r="H11" s="7" t="s">
        <v>14</v>
      </c>
      <c r="I11" s="15">
        <v>0.05</v>
      </c>
    </row>
    <row r="12" spans="1:9" ht="15" customHeight="1">
      <c r="A12" s="138" t="s">
        <v>15</v>
      </c>
      <c r="B12" s="139"/>
      <c r="C12" s="139"/>
      <c r="D12" s="139"/>
      <c r="E12" s="139"/>
      <c r="F12" s="139"/>
      <c r="G12" s="144" t="s">
        <v>13</v>
      </c>
      <c r="H12" s="7" t="s">
        <v>16</v>
      </c>
      <c r="I12" s="11">
        <v>3.75</v>
      </c>
    </row>
    <row r="13" spans="1:9" ht="11.25">
      <c r="A13" s="140"/>
      <c r="B13" s="141"/>
      <c r="C13" s="141"/>
      <c r="D13" s="141"/>
      <c r="E13" s="141"/>
      <c r="F13" s="141"/>
      <c r="G13" s="144"/>
      <c r="H13" s="7" t="s">
        <v>17</v>
      </c>
      <c r="I13" s="11">
        <v>22</v>
      </c>
    </row>
    <row r="14" spans="1:9" ht="11.25">
      <c r="A14" s="140"/>
      <c r="B14" s="141"/>
      <c r="C14" s="141"/>
      <c r="D14" s="141"/>
      <c r="E14" s="141"/>
      <c r="F14" s="141"/>
      <c r="G14" s="144"/>
      <c r="H14" s="7" t="s">
        <v>18</v>
      </c>
      <c r="I14" s="11">
        <v>2</v>
      </c>
    </row>
    <row r="15" spans="1:9" ht="11.25">
      <c r="A15" s="142"/>
      <c r="B15" s="143"/>
      <c r="C15" s="143"/>
      <c r="D15" s="143"/>
      <c r="E15" s="143"/>
      <c r="F15" s="143"/>
      <c r="G15" s="144"/>
      <c r="H15" s="7" t="s">
        <v>19</v>
      </c>
      <c r="I15" s="10">
        <v>0.06</v>
      </c>
    </row>
    <row r="16" spans="1:9" ht="11.25" customHeight="1">
      <c r="A16" s="115" t="s">
        <v>20</v>
      </c>
      <c r="B16" s="115"/>
      <c r="C16" s="115"/>
      <c r="D16" s="115"/>
      <c r="E16" s="115"/>
      <c r="F16" s="116"/>
      <c r="G16" s="144" t="s">
        <v>21</v>
      </c>
      <c r="H16" s="7" t="s">
        <v>16</v>
      </c>
      <c r="I16" s="13">
        <v>14.5</v>
      </c>
    </row>
    <row r="17" spans="1:9" ht="11.25" customHeight="1">
      <c r="A17" s="115"/>
      <c r="B17" s="115"/>
      <c r="C17" s="115"/>
      <c r="D17" s="115"/>
      <c r="E17" s="115"/>
      <c r="F17" s="116"/>
      <c r="G17" s="144"/>
      <c r="H17" s="7" t="s">
        <v>17</v>
      </c>
      <c r="I17" s="9">
        <v>22</v>
      </c>
    </row>
    <row r="18" spans="1:9" ht="11.25" customHeight="1">
      <c r="A18" s="115"/>
      <c r="B18" s="115"/>
      <c r="C18" s="115"/>
      <c r="D18" s="115"/>
      <c r="E18" s="115"/>
      <c r="F18" s="116"/>
      <c r="G18" s="144"/>
      <c r="H18" s="7" t="s">
        <v>22</v>
      </c>
      <c r="I18" s="9">
        <v>1</v>
      </c>
    </row>
    <row r="19" spans="1:9" ht="11.25">
      <c r="A19" s="115"/>
      <c r="B19" s="115"/>
      <c r="C19" s="115"/>
      <c r="D19" s="115"/>
      <c r="E19" s="115"/>
      <c r="F19" s="116"/>
      <c r="G19" s="144"/>
      <c r="H19" s="7" t="s">
        <v>19</v>
      </c>
      <c r="I19" s="15">
        <v>0.175</v>
      </c>
    </row>
    <row r="20" spans="1:9" ht="11.25">
      <c r="A20" s="115" t="s">
        <v>23</v>
      </c>
      <c r="B20" s="115"/>
      <c r="C20" s="115"/>
      <c r="D20" s="115"/>
      <c r="E20" s="115"/>
      <c r="F20" s="115"/>
      <c r="G20" s="7" t="s">
        <v>21</v>
      </c>
      <c r="H20" s="16" t="s">
        <v>24</v>
      </c>
      <c r="I20" s="17">
        <v>9.38</v>
      </c>
    </row>
    <row r="21" spans="1:9" ht="12" thickBot="1">
      <c r="A21" s="115" t="s">
        <v>25</v>
      </c>
      <c r="B21" s="115"/>
      <c r="C21" s="115"/>
      <c r="D21" s="115"/>
      <c r="E21" s="115"/>
      <c r="F21" s="116"/>
      <c r="G21" s="18"/>
      <c r="H21" s="19" t="s">
        <v>14</v>
      </c>
      <c r="I21" s="20">
        <v>0.2</v>
      </c>
    </row>
    <row r="22" ht="4.5" customHeight="1" thickTop="1"/>
    <row r="23" spans="1:9" ht="17.25" customHeight="1">
      <c r="A23" s="96" t="s">
        <v>26</v>
      </c>
      <c r="B23" s="96"/>
      <c r="C23" s="96"/>
      <c r="D23" s="96"/>
      <c r="E23" s="96"/>
      <c r="F23" s="96"/>
      <c r="G23" s="96"/>
      <c r="H23" s="96"/>
      <c r="I23" s="96"/>
    </row>
    <row r="24" spans="1:9" ht="33.75">
      <c r="A24" s="21" t="s">
        <v>27</v>
      </c>
      <c r="B24" s="123" t="s">
        <v>28</v>
      </c>
      <c r="C24" s="124"/>
      <c r="D24" s="124"/>
      <c r="E24" s="124"/>
      <c r="F24" s="124"/>
      <c r="G24" s="125"/>
      <c r="H24" s="21" t="s">
        <v>29</v>
      </c>
      <c r="I24" s="21" t="s">
        <v>30</v>
      </c>
    </row>
    <row r="25" spans="1:9" ht="15" customHeight="1">
      <c r="A25" s="22">
        <v>1</v>
      </c>
      <c r="B25" s="85" t="s">
        <v>31</v>
      </c>
      <c r="C25" s="86"/>
      <c r="D25" s="86"/>
      <c r="E25" s="86"/>
      <c r="F25" s="86"/>
      <c r="G25" s="87"/>
      <c r="H25" s="23">
        <f aca="true" t="shared" si="0" ref="H25:H30">I25/$I$31</f>
        <v>0.6146281499692687</v>
      </c>
      <c r="I25" s="24">
        <f>I10/H10*I5</f>
        <v>842.0636363636364</v>
      </c>
    </row>
    <row r="26" spans="1:10" ht="15" customHeight="1">
      <c r="A26" s="22">
        <v>2</v>
      </c>
      <c r="B26" s="85" t="s">
        <v>32</v>
      </c>
      <c r="C26" s="86"/>
      <c r="D26" s="86"/>
      <c r="E26" s="86"/>
      <c r="F26" s="86"/>
      <c r="G26" s="87"/>
      <c r="H26" s="23">
        <f t="shared" si="0"/>
        <v>0</v>
      </c>
      <c r="I26" s="25">
        <v>0</v>
      </c>
      <c r="J26" s="26"/>
    </row>
    <row r="27" spans="1:9" ht="15" customHeight="1">
      <c r="A27" s="22">
        <v>3</v>
      </c>
      <c r="B27" s="85" t="s">
        <v>164</v>
      </c>
      <c r="C27" s="86"/>
      <c r="D27" s="86"/>
      <c r="E27" s="86"/>
      <c r="F27" s="86"/>
      <c r="G27" s="87"/>
      <c r="H27" s="23">
        <f t="shared" si="0"/>
        <v>0.2501536570374923</v>
      </c>
      <c r="I27" s="24">
        <f>I10*0.37</f>
        <v>342.7199</v>
      </c>
    </row>
    <row r="28" spans="1:9" ht="15" customHeight="1">
      <c r="A28" s="132">
        <v>4</v>
      </c>
      <c r="B28" s="98" t="s">
        <v>34</v>
      </c>
      <c r="C28" s="98"/>
      <c r="D28" s="98"/>
      <c r="E28" s="98"/>
      <c r="F28" s="98"/>
      <c r="G28" s="98"/>
      <c r="H28" s="23">
        <f t="shared" si="0"/>
        <v>0.13521819299323912</v>
      </c>
      <c r="I28" s="24">
        <f>I6*I7*I10</f>
        <v>185.25400000000002</v>
      </c>
    </row>
    <row r="29" spans="1:9" ht="15" customHeight="1">
      <c r="A29" s="133"/>
      <c r="B29" s="134" t="s">
        <v>35</v>
      </c>
      <c r="C29" s="135"/>
      <c r="D29" s="135"/>
      <c r="E29" s="135"/>
      <c r="F29" s="135"/>
      <c r="G29" s="136"/>
      <c r="H29" s="23">
        <f t="shared" si="0"/>
        <v>0</v>
      </c>
      <c r="I29" s="24">
        <f>(I8*I9*I10)</f>
        <v>0</v>
      </c>
    </row>
    <row r="30" spans="1:9" ht="15" customHeight="1">
      <c r="A30" s="22">
        <v>5</v>
      </c>
      <c r="B30" s="85" t="s">
        <v>25</v>
      </c>
      <c r="C30" s="86"/>
      <c r="D30" s="86"/>
      <c r="E30" s="86"/>
      <c r="F30" s="86"/>
      <c r="G30" s="87"/>
      <c r="H30" s="23">
        <f t="shared" si="0"/>
        <v>0</v>
      </c>
      <c r="I30" s="24">
        <v>0</v>
      </c>
    </row>
    <row r="31" spans="1:10" s="30" customFormat="1" ht="15" customHeight="1">
      <c r="A31" s="117" t="s">
        <v>36</v>
      </c>
      <c r="B31" s="118"/>
      <c r="C31" s="118"/>
      <c r="D31" s="118"/>
      <c r="E31" s="118"/>
      <c r="F31" s="118"/>
      <c r="G31" s="119"/>
      <c r="H31" s="27">
        <f>SUM(H25:H30)</f>
        <v>1</v>
      </c>
      <c r="I31" s="28">
        <f>SUM(I25:I30)</f>
        <v>1370.0375363636363</v>
      </c>
      <c r="J31" s="29"/>
    </row>
    <row r="32" ht="4.5" customHeight="1"/>
    <row r="33" spans="1:9" ht="33.75" customHeight="1">
      <c r="A33" s="21" t="s">
        <v>37</v>
      </c>
      <c r="B33" s="123" t="s">
        <v>38</v>
      </c>
      <c r="C33" s="124"/>
      <c r="D33" s="124"/>
      <c r="E33" s="124"/>
      <c r="F33" s="124"/>
      <c r="G33" s="125"/>
      <c r="H33" s="21" t="s">
        <v>29</v>
      </c>
      <c r="I33" s="21" t="s">
        <v>30</v>
      </c>
    </row>
    <row r="34" spans="1:9" ht="15" customHeight="1">
      <c r="A34" s="22">
        <v>1</v>
      </c>
      <c r="B34" s="85" t="s">
        <v>39</v>
      </c>
      <c r="C34" s="86"/>
      <c r="D34" s="86"/>
      <c r="E34" s="86"/>
      <c r="F34" s="86"/>
      <c r="G34" s="87"/>
      <c r="H34" s="23">
        <v>0.2</v>
      </c>
      <c r="I34" s="24">
        <f>$I$31*H34</f>
        <v>274.00750727272725</v>
      </c>
    </row>
    <row r="35" spans="1:9" ht="15" customHeight="1">
      <c r="A35" s="22">
        <v>2</v>
      </c>
      <c r="B35" s="85" t="s">
        <v>40</v>
      </c>
      <c r="C35" s="86"/>
      <c r="D35" s="86"/>
      <c r="E35" s="86"/>
      <c r="F35" s="86"/>
      <c r="G35" s="87"/>
      <c r="H35" s="23">
        <v>0.015</v>
      </c>
      <c r="I35" s="24">
        <f aca="true" t="shared" si="1" ref="I35:I41">$I$31*H35</f>
        <v>20.550563045454542</v>
      </c>
    </row>
    <row r="36" spans="1:9" ht="15" customHeight="1">
      <c r="A36" s="22">
        <v>3</v>
      </c>
      <c r="B36" s="85" t="s">
        <v>41</v>
      </c>
      <c r="C36" s="86"/>
      <c r="D36" s="86"/>
      <c r="E36" s="86"/>
      <c r="F36" s="86"/>
      <c r="G36" s="87"/>
      <c r="H36" s="23">
        <v>0.01</v>
      </c>
      <c r="I36" s="24">
        <f t="shared" si="1"/>
        <v>13.700375363636363</v>
      </c>
    </row>
    <row r="37" spans="1:9" ht="15" customHeight="1">
      <c r="A37" s="22">
        <v>4</v>
      </c>
      <c r="B37" s="85" t="s">
        <v>42</v>
      </c>
      <c r="C37" s="86"/>
      <c r="D37" s="86"/>
      <c r="E37" s="86"/>
      <c r="F37" s="86"/>
      <c r="G37" s="87"/>
      <c r="H37" s="23">
        <v>0.002</v>
      </c>
      <c r="I37" s="24">
        <f t="shared" si="1"/>
        <v>2.7400750727272727</v>
      </c>
    </row>
    <row r="38" spans="1:9" ht="15" customHeight="1">
      <c r="A38" s="22">
        <v>5</v>
      </c>
      <c r="B38" s="85" t="s">
        <v>43</v>
      </c>
      <c r="C38" s="86"/>
      <c r="D38" s="86"/>
      <c r="E38" s="86"/>
      <c r="F38" s="86"/>
      <c r="G38" s="87"/>
      <c r="H38" s="23">
        <v>0.025</v>
      </c>
      <c r="I38" s="24">
        <f t="shared" si="1"/>
        <v>34.25093840909091</v>
      </c>
    </row>
    <row r="39" spans="1:9" ht="15" customHeight="1">
      <c r="A39" s="22">
        <v>6</v>
      </c>
      <c r="B39" s="85" t="s">
        <v>44</v>
      </c>
      <c r="C39" s="86"/>
      <c r="D39" s="86"/>
      <c r="E39" s="86"/>
      <c r="F39" s="86"/>
      <c r="G39" s="87"/>
      <c r="H39" s="23">
        <v>0.08</v>
      </c>
      <c r="I39" s="24">
        <f t="shared" si="1"/>
        <v>109.6030029090909</v>
      </c>
    </row>
    <row r="40" spans="1:9" ht="15" customHeight="1">
      <c r="A40" s="22">
        <v>7</v>
      </c>
      <c r="B40" s="85" t="s">
        <v>45</v>
      </c>
      <c r="C40" s="86"/>
      <c r="D40" s="86"/>
      <c r="E40" s="86"/>
      <c r="F40" s="86"/>
      <c r="G40" s="87"/>
      <c r="H40" s="23">
        <v>0.03</v>
      </c>
      <c r="I40" s="24">
        <f t="shared" si="1"/>
        <v>41.101126090909084</v>
      </c>
    </row>
    <row r="41" spans="1:9" ht="15" customHeight="1">
      <c r="A41" s="22">
        <v>8</v>
      </c>
      <c r="B41" s="85" t="s">
        <v>46</v>
      </c>
      <c r="C41" s="86"/>
      <c r="D41" s="86"/>
      <c r="E41" s="86"/>
      <c r="F41" s="86"/>
      <c r="G41" s="87"/>
      <c r="H41" s="23">
        <v>0.006</v>
      </c>
      <c r="I41" s="24">
        <f t="shared" si="1"/>
        <v>8.220225218181819</v>
      </c>
    </row>
    <row r="42" spans="1:10" s="30" customFormat="1" ht="15" customHeight="1">
      <c r="A42" s="117" t="s">
        <v>47</v>
      </c>
      <c r="B42" s="118"/>
      <c r="C42" s="118"/>
      <c r="D42" s="118"/>
      <c r="E42" s="118"/>
      <c r="F42" s="118"/>
      <c r="G42" s="119"/>
      <c r="H42" s="27">
        <f>SUM(H34:H41)</f>
        <v>0.3680000000000001</v>
      </c>
      <c r="I42" s="28">
        <f>I34+I35+I36+I37+I38+I39+I40+I41</f>
        <v>504.17381338181815</v>
      </c>
      <c r="J42" s="29"/>
    </row>
    <row r="43" spans="1:9" ht="15" customHeight="1">
      <c r="A43" s="131" t="s">
        <v>48</v>
      </c>
      <c r="B43" s="131"/>
      <c r="C43" s="131"/>
      <c r="D43" s="131"/>
      <c r="E43" s="131"/>
      <c r="F43" s="131"/>
      <c r="G43" s="131"/>
      <c r="H43" s="131"/>
      <c r="I43" s="131"/>
    </row>
    <row r="44" spans="1:9" ht="33.75" customHeight="1">
      <c r="A44" s="21" t="s">
        <v>49</v>
      </c>
      <c r="B44" s="123" t="s">
        <v>50</v>
      </c>
      <c r="C44" s="124"/>
      <c r="D44" s="124"/>
      <c r="E44" s="124"/>
      <c r="F44" s="124"/>
      <c r="G44" s="125"/>
      <c r="H44" s="21" t="s">
        <v>29</v>
      </c>
      <c r="I44" s="21" t="s">
        <v>30</v>
      </c>
    </row>
    <row r="45" spans="1:9" ht="15" customHeight="1">
      <c r="A45" s="22">
        <v>1</v>
      </c>
      <c r="B45" s="85" t="s">
        <v>51</v>
      </c>
      <c r="C45" s="86"/>
      <c r="D45" s="86"/>
      <c r="E45" s="86"/>
      <c r="F45" s="86"/>
      <c r="G45" s="87"/>
      <c r="H45" s="23">
        <v>0.1111</v>
      </c>
      <c r="I45" s="24">
        <f>$I$31*H45</f>
        <v>152.21117028999998</v>
      </c>
    </row>
    <row r="46" spans="1:9" ht="15" customHeight="1">
      <c r="A46" s="22">
        <v>2</v>
      </c>
      <c r="B46" s="85" t="s">
        <v>52</v>
      </c>
      <c r="C46" s="86"/>
      <c r="D46" s="86"/>
      <c r="E46" s="86"/>
      <c r="F46" s="86"/>
      <c r="G46" s="87"/>
      <c r="H46" s="23">
        <v>0.02047</v>
      </c>
      <c r="I46" s="24">
        <f aca="true" t="shared" si="2" ref="I46:I52">$I$31*H46</f>
        <v>28.04466836936363</v>
      </c>
    </row>
    <row r="47" spans="1:9" ht="15" customHeight="1">
      <c r="A47" s="22">
        <v>3</v>
      </c>
      <c r="B47" s="85" t="s">
        <v>53</v>
      </c>
      <c r="C47" s="86"/>
      <c r="D47" s="86"/>
      <c r="E47" s="86"/>
      <c r="F47" s="86"/>
      <c r="G47" s="87"/>
      <c r="H47" s="23">
        <v>0.012123</v>
      </c>
      <c r="I47" s="24">
        <f t="shared" si="2"/>
        <v>16.608965053336362</v>
      </c>
    </row>
    <row r="48" spans="1:9" ht="15" customHeight="1">
      <c r="A48" s="22">
        <v>4</v>
      </c>
      <c r="B48" s="85" t="s">
        <v>54</v>
      </c>
      <c r="C48" s="86"/>
      <c r="D48" s="86"/>
      <c r="E48" s="86"/>
      <c r="F48" s="86"/>
      <c r="G48" s="87"/>
      <c r="H48" s="23">
        <v>0.011436</v>
      </c>
      <c r="I48" s="24">
        <f t="shared" si="2"/>
        <v>15.667749265854544</v>
      </c>
    </row>
    <row r="49" spans="1:9" ht="15" customHeight="1">
      <c r="A49" s="22">
        <v>5</v>
      </c>
      <c r="B49" s="85" t="s">
        <v>55</v>
      </c>
      <c r="C49" s="86"/>
      <c r="D49" s="86"/>
      <c r="E49" s="86"/>
      <c r="F49" s="86"/>
      <c r="G49" s="87"/>
      <c r="H49" s="23">
        <v>0.000174</v>
      </c>
      <c r="I49" s="24">
        <f t="shared" si="2"/>
        <v>0.23838653132727272</v>
      </c>
    </row>
    <row r="50" spans="1:9" ht="15" customHeight="1">
      <c r="A50" s="22">
        <v>6</v>
      </c>
      <c r="B50" s="85" t="s">
        <v>56</v>
      </c>
      <c r="C50" s="86"/>
      <c r="D50" s="86"/>
      <c r="E50" s="86"/>
      <c r="F50" s="86"/>
      <c r="G50" s="87"/>
      <c r="H50" s="23">
        <v>0.000442</v>
      </c>
      <c r="I50" s="24">
        <f t="shared" si="2"/>
        <v>0.6055565910727272</v>
      </c>
    </row>
    <row r="51" spans="1:9" ht="15" customHeight="1">
      <c r="A51" s="22">
        <v>7</v>
      </c>
      <c r="B51" s="85" t="s">
        <v>57</v>
      </c>
      <c r="C51" s="86"/>
      <c r="D51" s="86"/>
      <c r="E51" s="86"/>
      <c r="F51" s="86"/>
      <c r="G51" s="87"/>
      <c r="H51" s="23">
        <v>0.000185</v>
      </c>
      <c r="I51" s="24">
        <f t="shared" si="2"/>
        <v>0.2534569442272727</v>
      </c>
    </row>
    <row r="52" spans="1:9" ht="15" customHeight="1">
      <c r="A52" s="22">
        <v>8</v>
      </c>
      <c r="B52" s="85" t="s">
        <v>58</v>
      </c>
      <c r="C52" s="86"/>
      <c r="D52" s="86"/>
      <c r="E52" s="86"/>
      <c r="F52" s="86"/>
      <c r="G52" s="87"/>
      <c r="H52" s="23">
        <v>0.09079</v>
      </c>
      <c r="I52" s="24">
        <f t="shared" si="2"/>
        <v>124.38570792645453</v>
      </c>
    </row>
    <row r="53" spans="1:10" s="30" customFormat="1" ht="15" customHeight="1">
      <c r="A53" s="117" t="s">
        <v>59</v>
      </c>
      <c r="B53" s="118"/>
      <c r="C53" s="118"/>
      <c r="D53" s="118"/>
      <c r="E53" s="118"/>
      <c r="F53" s="118"/>
      <c r="G53" s="119"/>
      <c r="H53" s="27">
        <f>SUM(H45:H52)</f>
        <v>0.24672</v>
      </c>
      <c r="I53" s="28">
        <f>I45+I46+I47+I48+I49+I50+I51+I52</f>
        <v>338.01566097163635</v>
      </c>
      <c r="J53" s="29"/>
    </row>
    <row r="54" spans="1:9" ht="11.25" customHeight="1">
      <c r="A54" s="31" t="s">
        <v>60</v>
      </c>
      <c r="B54" s="111" t="s">
        <v>61</v>
      </c>
      <c r="C54" s="111"/>
      <c r="D54" s="111"/>
      <c r="E54" s="111"/>
      <c r="F54" s="111"/>
      <c r="G54" s="111"/>
      <c r="H54" s="111"/>
      <c r="I54" s="111"/>
    </row>
    <row r="55" spans="1:9" ht="15" customHeight="1">
      <c r="A55" s="31" t="s">
        <v>62</v>
      </c>
      <c r="B55" s="126" t="s">
        <v>63</v>
      </c>
      <c r="C55" s="126"/>
      <c r="D55" s="126"/>
      <c r="E55" s="126"/>
      <c r="F55" s="126"/>
      <c r="G55" s="126"/>
      <c r="H55" s="126"/>
      <c r="I55" s="126"/>
    </row>
    <row r="56" spans="1:9" ht="33.75" customHeight="1">
      <c r="A56" s="21" t="s">
        <v>64</v>
      </c>
      <c r="B56" s="123" t="s">
        <v>65</v>
      </c>
      <c r="C56" s="124"/>
      <c r="D56" s="124"/>
      <c r="E56" s="124"/>
      <c r="F56" s="124"/>
      <c r="G56" s="125"/>
      <c r="H56" s="21" t="s">
        <v>29</v>
      </c>
      <c r="I56" s="21" t="s">
        <v>30</v>
      </c>
    </row>
    <row r="57" spans="1:9" ht="15" customHeight="1">
      <c r="A57" s="22">
        <v>1</v>
      </c>
      <c r="B57" s="85" t="s">
        <v>66</v>
      </c>
      <c r="C57" s="86"/>
      <c r="D57" s="86"/>
      <c r="E57" s="86"/>
      <c r="F57" s="86"/>
      <c r="G57" s="87"/>
      <c r="H57" s="23">
        <v>0.023627</v>
      </c>
      <c r="I57" s="24">
        <f>$I$31*H57</f>
        <v>32.369876871663635</v>
      </c>
    </row>
    <row r="58" spans="1:9" ht="15" customHeight="1">
      <c r="A58" s="22">
        <v>2</v>
      </c>
      <c r="B58" s="85" t="s">
        <v>67</v>
      </c>
      <c r="C58" s="86"/>
      <c r="D58" s="86"/>
      <c r="E58" s="86"/>
      <c r="F58" s="86"/>
      <c r="G58" s="87"/>
      <c r="H58" s="23">
        <v>0.001717</v>
      </c>
      <c r="I58" s="24">
        <f>$I$31*H58</f>
        <v>2.3523544499363633</v>
      </c>
    </row>
    <row r="59" spans="1:9" ht="15" customHeight="1">
      <c r="A59" s="22">
        <v>3</v>
      </c>
      <c r="B59" s="85" t="s">
        <v>68</v>
      </c>
      <c r="C59" s="86"/>
      <c r="D59" s="86"/>
      <c r="E59" s="86"/>
      <c r="F59" s="86"/>
      <c r="G59" s="87"/>
      <c r="H59" s="23">
        <v>0.011813</v>
      </c>
      <c r="I59" s="24">
        <f>$I$31*H59</f>
        <v>16.184253417063637</v>
      </c>
    </row>
    <row r="60" spans="1:10" s="30" customFormat="1" ht="15" customHeight="1">
      <c r="A60" s="117" t="s">
        <v>69</v>
      </c>
      <c r="B60" s="118"/>
      <c r="C60" s="118"/>
      <c r="D60" s="118"/>
      <c r="E60" s="118"/>
      <c r="F60" s="118"/>
      <c r="G60" s="119"/>
      <c r="H60" s="27">
        <f>SUM(H57:H59)</f>
        <v>0.037156999999999996</v>
      </c>
      <c r="I60" s="28">
        <f>I57+I58+I59</f>
        <v>50.906484738663636</v>
      </c>
      <c r="J60" s="29"/>
    </row>
    <row r="61" ht="4.5" customHeight="1"/>
    <row r="62" spans="1:9" ht="33.75">
      <c r="A62" s="21" t="s">
        <v>70</v>
      </c>
      <c r="B62" s="123" t="s">
        <v>71</v>
      </c>
      <c r="C62" s="124"/>
      <c r="D62" s="124"/>
      <c r="E62" s="124"/>
      <c r="F62" s="124"/>
      <c r="G62" s="125"/>
      <c r="H62" s="21" t="s">
        <v>29</v>
      </c>
      <c r="I62" s="21" t="s">
        <v>30</v>
      </c>
    </row>
    <row r="63" spans="1:9" ht="15" customHeight="1">
      <c r="A63" s="22">
        <v>1</v>
      </c>
      <c r="B63" s="85" t="s">
        <v>72</v>
      </c>
      <c r="C63" s="86"/>
      <c r="D63" s="86"/>
      <c r="E63" s="86"/>
      <c r="F63" s="86"/>
      <c r="G63" s="87"/>
      <c r="H63" s="23">
        <f>(H42*H53)</f>
        <v>0.09079296000000002</v>
      </c>
      <c r="I63" s="24">
        <f>$I$31*H63</f>
        <v>124.3897632375622</v>
      </c>
    </row>
    <row r="64" spans="1:11" s="30" customFormat="1" ht="15" customHeight="1">
      <c r="A64" s="117" t="s">
        <v>73</v>
      </c>
      <c r="B64" s="118"/>
      <c r="C64" s="118"/>
      <c r="D64" s="118"/>
      <c r="E64" s="118"/>
      <c r="F64" s="118"/>
      <c r="G64" s="119"/>
      <c r="H64" s="27">
        <f>SUM(H63:H63)</f>
        <v>0.09079296000000002</v>
      </c>
      <c r="I64" s="28">
        <f>I63</f>
        <v>124.3897632375622</v>
      </c>
      <c r="J64" s="29"/>
      <c r="K64" s="32"/>
    </row>
    <row r="65" ht="4.5" customHeight="1">
      <c r="J65" s="33"/>
    </row>
    <row r="66" spans="1:10" s="30" customFormat="1" ht="12">
      <c r="A66" s="130" t="s">
        <v>74</v>
      </c>
      <c r="B66" s="130"/>
      <c r="C66" s="130"/>
      <c r="D66" s="130"/>
      <c r="E66" s="130"/>
      <c r="F66" s="130"/>
      <c r="G66" s="130"/>
      <c r="H66" s="34">
        <f>H42+H53+H60+H64</f>
        <v>0.7426699600000002</v>
      </c>
      <c r="I66" s="35">
        <f>I42+I53+I60+I64</f>
        <v>1017.4857223296802</v>
      </c>
      <c r="J66" s="29"/>
    </row>
    <row r="67" ht="4.5" customHeight="1"/>
    <row r="68" spans="1:9" ht="33.75">
      <c r="A68" s="21" t="s">
        <v>75</v>
      </c>
      <c r="B68" s="123" t="s">
        <v>76</v>
      </c>
      <c r="C68" s="124"/>
      <c r="D68" s="124"/>
      <c r="E68" s="124"/>
      <c r="F68" s="124"/>
      <c r="G68" s="125"/>
      <c r="H68" s="21" t="s">
        <v>29</v>
      </c>
      <c r="I68" s="21" t="s">
        <v>30</v>
      </c>
    </row>
    <row r="69" spans="1:9" ht="15" customHeight="1">
      <c r="A69" s="36">
        <v>1</v>
      </c>
      <c r="B69" s="85" t="s">
        <v>77</v>
      </c>
      <c r="C69" s="86"/>
      <c r="D69" s="86"/>
      <c r="E69" s="86"/>
      <c r="F69" s="86"/>
      <c r="G69" s="87"/>
      <c r="H69" s="23">
        <f>I69/$I$31</f>
        <v>0.1920932770196363</v>
      </c>
      <c r="I69" s="24">
        <f>I80</f>
        <v>263.175</v>
      </c>
    </row>
    <row r="70" spans="1:9" ht="15" customHeight="1">
      <c r="A70" s="36">
        <v>2</v>
      </c>
      <c r="B70" s="85" t="s">
        <v>78</v>
      </c>
      <c r="C70" s="86"/>
      <c r="D70" s="86"/>
      <c r="E70" s="86"/>
      <c r="F70" s="86"/>
      <c r="G70" s="87"/>
      <c r="H70" s="23">
        <f>I70/$I$31</f>
        <v>0.08355696744048732</v>
      </c>
      <c r="I70" s="24">
        <f>I76</f>
        <v>114.47618181818181</v>
      </c>
    </row>
    <row r="71" spans="1:9" ht="15" customHeight="1">
      <c r="A71" s="22">
        <v>3</v>
      </c>
      <c r="B71" s="85" t="s">
        <v>79</v>
      </c>
      <c r="C71" s="86"/>
      <c r="D71" s="86"/>
      <c r="E71" s="86"/>
      <c r="F71" s="86"/>
      <c r="G71" s="87"/>
      <c r="H71" s="23">
        <f>I71/$I$31</f>
        <v>0.0068465277417847</v>
      </c>
      <c r="I71" s="24">
        <f>I20</f>
        <v>9.38</v>
      </c>
    </row>
    <row r="72" spans="1:10" ht="15" customHeight="1">
      <c r="A72" s="117" t="s">
        <v>80</v>
      </c>
      <c r="B72" s="118"/>
      <c r="C72" s="118"/>
      <c r="D72" s="118"/>
      <c r="E72" s="118"/>
      <c r="F72" s="118"/>
      <c r="G72" s="119"/>
      <c r="H72" s="27">
        <f>H69+H70+H71</f>
        <v>0.28249677220190833</v>
      </c>
      <c r="I72" s="28">
        <f>I69+I70+I71</f>
        <v>387.03118181818184</v>
      </c>
      <c r="J72" s="26"/>
    </row>
    <row r="73" spans="1:9" ht="4.5" customHeight="1">
      <c r="A73" s="37"/>
      <c r="B73" s="37"/>
      <c r="C73" s="37"/>
      <c r="D73" s="37"/>
      <c r="E73" s="37"/>
      <c r="F73" s="37"/>
      <c r="G73" s="37"/>
      <c r="H73" s="38"/>
      <c r="I73" s="39"/>
    </row>
    <row r="74" spans="1:9" ht="15" customHeight="1">
      <c r="A74" s="129" t="s">
        <v>81</v>
      </c>
      <c r="B74" s="129"/>
      <c r="C74" s="129"/>
      <c r="D74" s="129"/>
      <c r="E74" s="129"/>
      <c r="F74" s="129"/>
      <c r="G74" s="129"/>
      <c r="H74" s="129"/>
      <c r="I74" s="129"/>
    </row>
    <row r="75" spans="1:9" ht="24" customHeight="1">
      <c r="A75" s="115" t="s">
        <v>82</v>
      </c>
      <c r="B75" s="115"/>
      <c r="C75" s="22" t="s">
        <v>83</v>
      </c>
      <c r="D75" s="22" t="s">
        <v>84</v>
      </c>
      <c r="E75" s="22" t="s">
        <v>85</v>
      </c>
      <c r="F75" s="22" t="s">
        <v>86</v>
      </c>
      <c r="G75" s="22" t="s">
        <v>87</v>
      </c>
      <c r="H75" s="23" t="s">
        <v>88</v>
      </c>
      <c r="I75" s="24" t="s">
        <v>89</v>
      </c>
    </row>
    <row r="76" spans="1:9" ht="15" customHeight="1">
      <c r="A76" s="115">
        <f>I12</f>
        <v>3.75</v>
      </c>
      <c r="B76" s="115"/>
      <c r="C76" s="22">
        <f>I13</f>
        <v>22</v>
      </c>
      <c r="D76" s="22">
        <f>I14</f>
        <v>2</v>
      </c>
      <c r="E76" s="40">
        <f>A76*C76*D76</f>
        <v>165</v>
      </c>
      <c r="F76" s="40">
        <f>I25</f>
        <v>842.0636363636364</v>
      </c>
      <c r="G76" s="41">
        <f>I15</f>
        <v>0.06</v>
      </c>
      <c r="H76" s="40">
        <f>F76*G76</f>
        <v>50.523818181818186</v>
      </c>
      <c r="I76" s="24">
        <f>E76-H76</f>
        <v>114.47618181818181</v>
      </c>
    </row>
    <row r="77" spans="1:9" ht="4.5" customHeight="1">
      <c r="A77" s="42"/>
      <c r="B77" s="42"/>
      <c r="C77" s="42"/>
      <c r="D77" s="42"/>
      <c r="E77" s="43"/>
      <c r="F77" s="43"/>
      <c r="G77" s="44"/>
      <c r="H77" s="43"/>
      <c r="I77" s="45"/>
    </row>
    <row r="78" spans="1:9" ht="15" customHeight="1">
      <c r="A78" s="129" t="s">
        <v>90</v>
      </c>
      <c r="B78" s="129"/>
      <c r="C78" s="129"/>
      <c r="D78" s="129"/>
      <c r="E78" s="129"/>
      <c r="F78" s="129"/>
      <c r="G78" s="129"/>
      <c r="H78" s="129"/>
      <c r="I78" s="129"/>
    </row>
    <row r="79" spans="1:9" ht="23.25" customHeight="1">
      <c r="A79" s="115" t="s">
        <v>82</v>
      </c>
      <c r="B79" s="115"/>
      <c r="C79" s="22" t="s">
        <v>91</v>
      </c>
      <c r="D79" s="22" t="s">
        <v>84</v>
      </c>
      <c r="E79" s="22" t="s">
        <v>85</v>
      </c>
      <c r="F79" s="22" t="s">
        <v>86</v>
      </c>
      <c r="G79" s="22" t="s">
        <v>87</v>
      </c>
      <c r="H79" s="23" t="str">
        <f>H75</f>
        <v>Valor desconto</v>
      </c>
      <c r="I79" s="24" t="s">
        <v>89</v>
      </c>
    </row>
    <row r="80" spans="1:9" ht="15" customHeight="1">
      <c r="A80" s="128">
        <f>I16</f>
        <v>14.5</v>
      </c>
      <c r="B80" s="128"/>
      <c r="C80" s="46">
        <f>I17</f>
        <v>22</v>
      </c>
      <c r="D80" s="22">
        <f>I18</f>
        <v>1</v>
      </c>
      <c r="E80" s="40">
        <f>A80*C80*D80</f>
        <v>319</v>
      </c>
      <c r="F80" s="40">
        <f>E80</f>
        <v>319</v>
      </c>
      <c r="G80" s="47">
        <f>I19</f>
        <v>0.175</v>
      </c>
      <c r="H80" s="40">
        <f>F80*G80</f>
        <v>55.824999999999996</v>
      </c>
      <c r="I80" s="24">
        <f>E80-H80</f>
        <v>263.175</v>
      </c>
    </row>
    <row r="81" ht="4.5" customHeight="1"/>
    <row r="82" spans="1:12" ht="12" customHeight="1">
      <c r="A82" s="104" t="s">
        <v>92</v>
      </c>
      <c r="B82" s="104"/>
      <c r="C82" s="104"/>
      <c r="D82" s="104"/>
      <c r="E82" s="104"/>
      <c r="F82" s="104"/>
      <c r="G82" s="104"/>
      <c r="H82" s="48">
        <f>H31+H66+H72</f>
        <v>2.0251667322019085</v>
      </c>
      <c r="I82" s="49">
        <f>I31+I66+I72</f>
        <v>2774.5544405114983</v>
      </c>
      <c r="J82" s="26"/>
      <c r="L82" s="26"/>
    </row>
    <row r="83" spans="1:12" s="54" customFormat="1" ht="4.5" customHeight="1">
      <c r="A83" s="50"/>
      <c r="B83" s="50"/>
      <c r="C83" s="50"/>
      <c r="D83" s="50"/>
      <c r="E83" s="50"/>
      <c r="F83" s="50"/>
      <c r="G83" s="50"/>
      <c r="H83" s="51"/>
      <c r="I83" s="52"/>
      <c r="J83" s="53"/>
      <c r="L83" s="53"/>
    </row>
    <row r="84" spans="1:9" ht="11.25">
      <c r="A84" s="96" t="s">
        <v>93</v>
      </c>
      <c r="B84" s="96"/>
      <c r="C84" s="96"/>
      <c r="D84" s="96"/>
      <c r="E84" s="96"/>
      <c r="F84" s="96"/>
      <c r="G84" s="96"/>
      <c r="H84" s="96"/>
      <c r="I84" s="96"/>
    </row>
    <row r="85" spans="1:9" ht="33.75">
      <c r="A85" s="21" t="s">
        <v>27</v>
      </c>
      <c r="B85" s="123" t="s">
        <v>94</v>
      </c>
      <c r="C85" s="124"/>
      <c r="D85" s="124"/>
      <c r="E85" s="124"/>
      <c r="F85" s="124"/>
      <c r="G85" s="125"/>
      <c r="H85" s="21" t="s">
        <v>29</v>
      </c>
      <c r="I85" s="21" t="s">
        <v>30</v>
      </c>
    </row>
    <row r="86" spans="1:9" ht="15" customHeight="1">
      <c r="A86" s="22">
        <v>1</v>
      </c>
      <c r="B86" s="85" t="s">
        <v>95</v>
      </c>
      <c r="C86" s="86"/>
      <c r="D86" s="86"/>
      <c r="E86" s="86"/>
      <c r="F86" s="86"/>
      <c r="G86" s="87"/>
      <c r="H86" s="23">
        <f aca="true" t="shared" si="3" ref="H86:H91">I86/$I$97</f>
        <v>0</v>
      </c>
      <c r="I86" s="24">
        <v>0</v>
      </c>
    </row>
    <row r="87" spans="1:9" ht="15" customHeight="1">
      <c r="A87" s="22">
        <v>2</v>
      </c>
      <c r="B87" s="85" t="s">
        <v>96</v>
      </c>
      <c r="C87" s="86"/>
      <c r="D87" s="86"/>
      <c r="E87" s="86"/>
      <c r="F87" s="86"/>
      <c r="G87" s="87"/>
      <c r="H87" s="23">
        <f t="shared" si="3"/>
        <v>0</v>
      </c>
      <c r="I87" s="24">
        <v>0</v>
      </c>
    </row>
    <row r="88" spans="1:9" ht="15" customHeight="1">
      <c r="A88" s="22">
        <v>3</v>
      </c>
      <c r="B88" s="85" t="s">
        <v>97</v>
      </c>
      <c r="C88" s="86"/>
      <c r="D88" s="86"/>
      <c r="E88" s="86"/>
      <c r="F88" s="86"/>
      <c r="G88" s="87"/>
      <c r="H88" s="23">
        <f t="shared" si="3"/>
        <v>0</v>
      </c>
      <c r="I88" s="24">
        <v>0</v>
      </c>
    </row>
    <row r="89" spans="1:9" ht="15" customHeight="1">
      <c r="A89" s="22">
        <v>4</v>
      </c>
      <c r="B89" s="85" t="s">
        <v>98</v>
      </c>
      <c r="C89" s="86"/>
      <c r="D89" s="86"/>
      <c r="E89" s="86"/>
      <c r="F89" s="86"/>
      <c r="G89" s="87"/>
      <c r="H89" s="23">
        <f t="shared" si="3"/>
        <v>0</v>
      </c>
      <c r="I89" s="24">
        <v>0</v>
      </c>
    </row>
    <row r="90" spans="1:9" ht="15" customHeight="1">
      <c r="A90" s="22">
        <v>5</v>
      </c>
      <c r="B90" s="85" t="s">
        <v>99</v>
      </c>
      <c r="C90" s="86"/>
      <c r="D90" s="86"/>
      <c r="E90" s="86"/>
      <c r="F90" s="86"/>
      <c r="G90" s="87"/>
      <c r="H90" s="23">
        <f t="shared" si="3"/>
        <v>0</v>
      </c>
      <c r="I90" s="24">
        <v>0</v>
      </c>
    </row>
    <row r="91" spans="1:9" ht="15" customHeight="1">
      <c r="A91" s="22">
        <v>6</v>
      </c>
      <c r="B91" s="85" t="s">
        <v>100</v>
      </c>
      <c r="C91" s="86"/>
      <c r="D91" s="86"/>
      <c r="E91" s="86"/>
      <c r="F91" s="86"/>
      <c r="G91" s="87"/>
      <c r="H91" s="23">
        <f t="shared" si="3"/>
        <v>0</v>
      </c>
      <c r="I91" s="24">
        <v>0</v>
      </c>
    </row>
    <row r="92" spans="1:10" ht="15" customHeight="1">
      <c r="A92" s="117" t="s">
        <v>101</v>
      </c>
      <c r="B92" s="118"/>
      <c r="C92" s="118"/>
      <c r="D92" s="118"/>
      <c r="E92" s="118"/>
      <c r="F92" s="118"/>
      <c r="G92" s="119"/>
      <c r="H92" s="27">
        <f>H86+H87+H88+H89+H90+H91</f>
        <v>0</v>
      </c>
      <c r="I92" s="55">
        <f>I86+I87+I88+I89+I90+I91</f>
        <v>0</v>
      </c>
      <c r="J92" s="26"/>
    </row>
    <row r="93" spans="1:9" ht="16.5" customHeight="1">
      <c r="A93" s="31" t="s">
        <v>102</v>
      </c>
      <c r="B93" s="111" t="s">
        <v>103</v>
      </c>
      <c r="C93" s="111"/>
      <c r="D93" s="111"/>
      <c r="E93" s="111"/>
      <c r="F93" s="111"/>
      <c r="G93" s="111"/>
      <c r="H93" s="111"/>
      <c r="I93" s="111"/>
    </row>
    <row r="94" spans="1:9" ht="16.5" customHeight="1">
      <c r="A94" s="31" t="s">
        <v>104</v>
      </c>
      <c r="B94" s="112" t="s">
        <v>105</v>
      </c>
      <c r="C94" s="112"/>
      <c r="D94" s="112"/>
      <c r="E94" s="112"/>
      <c r="F94" s="112"/>
      <c r="G94" s="112"/>
      <c r="H94" s="126"/>
      <c r="I94" s="126"/>
    </row>
    <row r="95" spans="1:9" ht="30" customHeight="1">
      <c r="A95" s="120" t="s">
        <v>106</v>
      </c>
      <c r="B95" s="120"/>
      <c r="C95" s="120"/>
      <c r="D95" s="120"/>
      <c r="E95" s="120"/>
      <c r="F95" s="56">
        <v>0.1</v>
      </c>
      <c r="G95" s="57">
        <f>I97*F95</f>
        <v>266.00782586933167</v>
      </c>
      <c r="H95" s="58" t="s">
        <v>107</v>
      </c>
      <c r="I95" s="59">
        <f>I70</f>
        <v>114.47618181818181</v>
      </c>
    </row>
    <row r="96" spans="1:10" s="63" customFormat="1" ht="16.5" customHeight="1">
      <c r="A96" s="121" t="s">
        <v>108</v>
      </c>
      <c r="B96" s="121"/>
      <c r="C96" s="60" t="s">
        <v>109</v>
      </c>
      <c r="D96" s="60" t="s">
        <v>110</v>
      </c>
      <c r="E96" s="60" t="s">
        <v>111</v>
      </c>
      <c r="F96" s="60" t="s">
        <v>112</v>
      </c>
      <c r="G96" s="60" t="s">
        <v>113</v>
      </c>
      <c r="H96" s="58" t="s">
        <v>114</v>
      </c>
      <c r="I96" s="61" t="s">
        <v>115</v>
      </c>
      <c r="J96" s="62"/>
    </row>
    <row r="97" spans="1:10" ht="16.5" customHeight="1">
      <c r="A97" s="122">
        <f>I31</f>
        <v>1370.0375363636363</v>
      </c>
      <c r="B97" s="122"/>
      <c r="C97" s="25">
        <f>I42</f>
        <v>504.17381338181815</v>
      </c>
      <c r="D97" s="25">
        <f>I53</f>
        <v>338.01566097163635</v>
      </c>
      <c r="E97" s="25">
        <f>I60</f>
        <v>50.906484738663636</v>
      </c>
      <c r="F97" s="25">
        <f>I64</f>
        <v>124.3897632375622</v>
      </c>
      <c r="G97" s="25">
        <f>I72</f>
        <v>387.03118181818184</v>
      </c>
      <c r="H97" s="25">
        <f>A97+C97+D97+E97+F97+G97</f>
        <v>2774.5544405114983</v>
      </c>
      <c r="I97" s="25">
        <f>H97-I95</f>
        <v>2660.0782586933165</v>
      </c>
      <c r="J97" s="26"/>
    </row>
    <row r="98" spans="1:9" ht="4.5" customHeight="1">
      <c r="A98" s="31"/>
      <c r="B98" s="127"/>
      <c r="C98" s="127"/>
      <c r="D98" s="127"/>
      <c r="E98" s="127"/>
      <c r="F98" s="127"/>
      <c r="G98" s="127"/>
      <c r="H98" s="127"/>
      <c r="I98" s="127"/>
    </row>
    <row r="99" spans="1:9" ht="33.75">
      <c r="A99" s="21" t="s">
        <v>37</v>
      </c>
      <c r="B99" s="123" t="s">
        <v>116</v>
      </c>
      <c r="C99" s="124"/>
      <c r="D99" s="124"/>
      <c r="E99" s="124"/>
      <c r="F99" s="124"/>
      <c r="G99" s="125"/>
      <c r="H99" s="21" t="s">
        <v>29</v>
      </c>
      <c r="I99" s="21" t="s">
        <v>30</v>
      </c>
    </row>
    <row r="100" spans="1:9" ht="15" customHeight="1">
      <c r="A100" s="22">
        <v>1</v>
      </c>
      <c r="B100" s="85" t="s">
        <v>117</v>
      </c>
      <c r="C100" s="86"/>
      <c r="D100" s="86"/>
      <c r="E100" s="86"/>
      <c r="F100" s="86"/>
      <c r="G100" s="87"/>
      <c r="H100" s="23">
        <f>I100/$I$110</f>
        <v>0</v>
      </c>
      <c r="I100" s="24">
        <v>0</v>
      </c>
    </row>
    <row r="101" spans="1:9" ht="15" customHeight="1">
      <c r="A101" s="22">
        <v>2</v>
      </c>
      <c r="B101" s="85" t="s">
        <v>118</v>
      </c>
      <c r="C101" s="86"/>
      <c r="D101" s="86"/>
      <c r="E101" s="86"/>
      <c r="F101" s="86"/>
      <c r="G101" s="87"/>
      <c r="H101" s="23">
        <f>I101/$I$110</f>
        <v>0</v>
      </c>
      <c r="I101" s="24">
        <v>0</v>
      </c>
    </row>
    <row r="102" spans="1:9" ht="15" customHeight="1">
      <c r="A102" s="117" t="s">
        <v>119</v>
      </c>
      <c r="B102" s="118"/>
      <c r="C102" s="118"/>
      <c r="D102" s="118"/>
      <c r="E102" s="118"/>
      <c r="F102" s="118"/>
      <c r="G102" s="119"/>
      <c r="H102" s="27">
        <f>H100+H101</f>
        <v>0</v>
      </c>
      <c r="I102" s="28">
        <f>I100+I101</f>
        <v>0</v>
      </c>
    </row>
    <row r="103" ht="4.5" customHeight="1"/>
    <row r="104" spans="1:9" ht="33.75">
      <c r="A104" s="21" t="s">
        <v>49</v>
      </c>
      <c r="B104" s="123" t="s">
        <v>120</v>
      </c>
      <c r="C104" s="124"/>
      <c r="D104" s="124"/>
      <c r="E104" s="124"/>
      <c r="F104" s="124"/>
      <c r="G104" s="125"/>
      <c r="H104" s="21" t="s">
        <v>29</v>
      </c>
      <c r="I104" s="21" t="s">
        <v>30</v>
      </c>
    </row>
    <row r="105" spans="1:9" ht="15" customHeight="1">
      <c r="A105" s="22">
        <v>1</v>
      </c>
      <c r="B105" s="85" t="s">
        <v>120</v>
      </c>
      <c r="C105" s="86"/>
      <c r="D105" s="86"/>
      <c r="E105" s="86"/>
      <c r="F105" s="86"/>
      <c r="G105" s="87"/>
      <c r="H105" s="23">
        <f>I105/I110</f>
        <v>0</v>
      </c>
      <c r="I105" s="24"/>
    </row>
    <row r="106" spans="1:12" ht="15" customHeight="1">
      <c r="A106" s="117" t="s">
        <v>121</v>
      </c>
      <c r="B106" s="118"/>
      <c r="C106" s="118"/>
      <c r="D106" s="118"/>
      <c r="E106" s="118"/>
      <c r="F106" s="118"/>
      <c r="G106" s="119"/>
      <c r="H106" s="27">
        <f>H105</f>
        <v>0</v>
      </c>
      <c r="I106" s="28">
        <f>I105</f>
        <v>0</v>
      </c>
      <c r="J106" s="26"/>
      <c r="K106" s="26"/>
      <c r="L106" s="1"/>
    </row>
    <row r="107" spans="1:9" ht="4.5" customHeight="1">
      <c r="A107" s="37"/>
      <c r="B107" s="37"/>
      <c r="C107" s="37"/>
      <c r="D107" s="37"/>
      <c r="E107" s="37"/>
      <c r="F107" s="37"/>
      <c r="G107" s="37"/>
      <c r="H107" s="38"/>
      <c r="I107" s="39"/>
    </row>
    <row r="108" spans="1:12" ht="39" customHeight="1">
      <c r="A108" s="120" t="s">
        <v>122</v>
      </c>
      <c r="B108" s="120"/>
      <c r="C108" s="120"/>
      <c r="D108" s="120"/>
      <c r="E108" s="120"/>
      <c r="F108" s="56">
        <v>0.18</v>
      </c>
      <c r="G108" s="57">
        <f>I110*F108</f>
        <v>478.8140865647969</v>
      </c>
      <c r="H108" s="58" t="s">
        <v>107</v>
      </c>
      <c r="I108" s="59">
        <f>I70</f>
        <v>114.47618181818181</v>
      </c>
      <c r="L108" s="1"/>
    </row>
    <row r="109" spans="1:12" s="63" customFormat="1" ht="16.5" customHeight="1">
      <c r="A109" s="121" t="s">
        <v>108</v>
      </c>
      <c r="B109" s="121"/>
      <c r="C109" s="60" t="s">
        <v>109</v>
      </c>
      <c r="D109" s="60" t="s">
        <v>110</v>
      </c>
      <c r="E109" s="60" t="s">
        <v>111</v>
      </c>
      <c r="F109" s="60" t="s">
        <v>112</v>
      </c>
      <c r="G109" s="60" t="s">
        <v>113</v>
      </c>
      <c r="H109" s="58" t="s">
        <v>114</v>
      </c>
      <c r="I109" s="61" t="s">
        <v>115</v>
      </c>
      <c r="J109" s="62"/>
      <c r="L109" s="62"/>
    </row>
    <row r="110" spans="1:12" ht="16.5" customHeight="1">
      <c r="A110" s="122">
        <f>I31</f>
        <v>1370.0375363636363</v>
      </c>
      <c r="B110" s="122"/>
      <c r="C110" s="25">
        <f>I42</f>
        <v>504.17381338181815</v>
      </c>
      <c r="D110" s="25">
        <f>I53</f>
        <v>338.01566097163635</v>
      </c>
      <c r="E110" s="25">
        <f>I60</f>
        <v>50.906484738663636</v>
      </c>
      <c r="F110" s="25">
        <f>I64</f>
        <v>124.3897632375622</v>
      </c>
      <c r="G110" s="25">
        <f>I72</f>
        <v>387.03118181818184</v>
      </c>
      <c r="H110" s="25">
        <f>A110+C110+D110+E110+F110+G110</f>
        <v>2774.5544405114983</v>
      </c>
      <c r="I110" s="25">
        <f>H110-I108</f>
        <v>2660.0782586933165</v>
      </c>
      <c r="J110" s="26"/>
      <c r="L110" s="1"/>
    </row>
    <row r="111" ht="4.5" customHeight="1"/>
    <row r="112" spans="1:9" ht="12">
      <c r="A112" s="104" t="s">
        <v>123</v>
      </c>
      <c r="B112" s="104"/>
      <c r="C112" s="104"/>
      <c r="D112" s="104"/>
      <c r="E112" s="104"/>
      <c r="F112" s="104"/>
      <c r="G112" s="104"/>
      <c r="H112" s="48">
        <f>H92+H102+H106</f>
        <v>0</v>
      </c>
      <c r="I112" s="49">
        <f>I92+I102+I106</f>
        <v>0</v>
      </c>
    </row>
    <row r="113" ht="4.5" customHeight="1"/>
    <row r="114" spans="1:9" ht="11.25">
      <c r="A114" s="96" t="s">
        <v>124</v>
      </c>
      <c r="B114" s="96"/>
      <c r="C114" s="96"/>
      <c r="D114" s="96"/>
      <c r="E114" s="96"/>
      <c r="F114" s="96"/>
      <c r="G114" s="96"/>
      <c r="H114" s="96"/>
      <c r="I114" s="96"/>
    </row>
    <row r="115" spans="1:9" ht="33.75">
      <c r="A115" s="21" t="s">
        <v>27</v>
      </c>
      <c r="B115" s="123" t="s">
        <v>125</v>
      </c>
      <c r="C115" s="124"/>
      <c r="D115" s="124"/>
      <c r="E115" s="124"/>
      <c r="F115" s="124"/>
      <c r="G115" s="125"/>
      <c r="H115" s="21" t="s">
        <v>29</v>
      </c>
      <c r="I115" s="21" t="s">
        <v>30</v>
      </c>
    </row>
    <row r="116" spans="1:9" ht="15" customHeight="1">
      <c r="A116" s="22">
        <v>1</v>
      </c>
      <c r="B116" s="85" t="s">
        <v>126</v>
      </c>
      <c r="C116" s="86"/>
      <c r="D116" s="86"/>
      <c r="E116" s="86"/>
      <c r="F116" s="86"/>
      <c r="G116" s="87"/>
      <c r="H116" s="23">
        <f>I116/$I$82</f>
        <v>0.019241982507288632</v>
      </c>
      <c r="I116" s="24">
        <f>($D$126/$E$127)*G126</f>
        <v>53.38792800984225</v>
      </c>
    </row>
    <row r="117" spans="1:9" ht="15" customHeight="1">
      <c r="A117" s="22">
        <v>2</v>
      </c>
      <c r="B117" s="85" t="s">
        <v>127</v>
      </c>
      <c r="C117" s="86"/>
      <c r="D117" s="86"/>
      <c r="E117" s="86"/>
      <c r="F117" s="86"/>
      <c r="G117" s="87"/>
      <c r="H117" s="23">
        <f>I117/$I$82</f>
        <v>0.08862973760932945</v>
      </c>
      <c r="I117" s="24">
        <f>($D$126/$E$127)*G127</f>
        <v>245.90803204533398</v>
      </c>
    </row>
    <row r="118" spans="1:9" ht="15" customHeight="1">
      <c r="A118" s="22">
        <v>3</v>
      </c>
      <c r="B118" s="85" t="s">
        <v>12</v>
      </c>
      <c r="C118" s="86"/>
      <c r="D118" s="86"/>
      <c r="E118" s="86"/>
      <c r="F118" s="86"/>
      <c r="G118" s="87"/>
      <c r="H118" s="23">
        <f>I118/$I$82</f>
        <v>0.05830903790087465</v>
      </c>
      <c r="I118" s="24">
        <f>($D$126/$E$127)*G128</f>
        <v>161.781600029825</v>
      </c>
    </row>
    <row r="119" spans="1:9" ht="15" customHeight="1">
      <c r="A119" s="22">
        <v>4</v>
      </c>
      <c r="B119" s="85" t="s">
        <v>128</v>
      </c>
      <c r="C119" s="86"/>
      <c r="D119" s="86"/>
      <c r="E119" s="86"/>
      <c r="F119" s="86"/>
      <c r="G119" s="87"/>
      <c r="H119" s="23">
        <f>I119/$I$82</f>
        <v>0</v>
      </c>
      <c r="I119" s="24">
        <f>($D$126/$E$127)*G129</f>
        <v>0</v>
      </c>
    </row>
    <row r="120" spans="1:9" ht="15" customHeight="1">
      <c r="A120" s="22">
        <v>5</v>
      </c>
      <c r="B120" s="85" t="s">
        <v>100</v>
      </c>
      <c r="C120" s="86"/>
      <c r="D120" s="86"/>
      <c r="E120" s="86"/>
      <c r="F120" s="86"/>
      <c r="G120" s="87"/>
      <c r="H120" s="23">
        <f>I120/$I$82</f>
        <v>0</v>
      </c>
      <c r="I120" s="24">
        <v>0</v>
      </c>
    </row>
    <row r="121" spans="1:9" ht="15" customHeight="1">
      <c r="A121" s="117" t="s">
        <v>129</v>
      </c>
      <c r="B121" s="118"/>
      <c r="C121" s="118"/>
      <c r="D121" s="118"/>
      <c r="E121" s="118"/>
      <c r="F121" s="118"/>
      <c r="G121" s="119"/>
      <c r="H121" s="27">
        <f>H116+H117+H118+H119+H120</f>
        <v>0.1661807580174927</v>
      </c>
      <c r="I121" s="28">
        <f>I116+I117+I118+I119+I120</f>
        <v>461.0775600850012</v>
      </c>
    </row>
    <row r="122" spans="1:9" ht="11.25" customHeight="1">
      <c r="A122" s="31" t="s">
        <v>130</v>
      </c>
      <c r="B122" s="111" t="s">
        <v>131</v>
      </c>
      <c r="C122" s="111"/>
      <c r="D122" s="111"/>
      <c r="E122" s="111"/>
      <c r="F122" s="111"/>
      <c r="G122" s="111"/>
      <c r="H122" s="111"/>
      <c r="I122" s="111"/>
    </row>
    <row r="123" spans="1:9" ht="20.25" customHeight="1">
      <c r="A123" s="31" t="s">
        <v>132</v>
      </c>
      <c r="B123" s="112" t="s">
        <v>133</v>
      </c>
      <c r="C123" s="112"/>
      <c r="D123" s="112"/>
      <c r="E123" s="112"/>
      <c r="F123" s="112"/>
      <c r="G123" s="112"/>
      <c r="H123" s="112"/>
      <c r="I123" s="112"/>
    </row>
    <row r="124" spans="1:9" ht="13.5" customHeight="1">
      <c r="A124" s="113" t="s">
        <v>134</v>
      </c>
      <c r="B124" s="113"/>
      <c r="C124" s="113"/>
      <c r="D124" s="113"/>
      <c r="E124" s="113"/>
      <c r="F124" s="113"/>
      <c r="G124" s="113"/>
      <c r="H124" s="113"/>
      <c r="I124" s="113"/>
    </row>
    <row r="125" spans="1:9" ht="13.5" customHeight="1">
      <c r="A125" s="114" t="s">
        <v>135</v>
      </c>
      <c r="B125" s="114"/>
      <c r="C125" s="22" t="s">
        <v>136</v>
      </c>
      <c r="D125" s="115" t="s">
        <v>137</v>
      </c>
      <c r="E125" s="116"/>
      <c r="F125" s="22" t="s">
        <v>138</v>
      </c>
      <c r="G125" s="64" t="s">
        <v>139</v>
      </c>
      <c r="H125" s="115" t="s">
        <v>140</v>
      </c>
      <c r="I125" s="115"/>
    </row>
    <row r="126" spans="1:10" ht="13.5" customHeight="1">
      <c r="A126" s="105">
        <f>I82</f>
        <v>2774.5544405114983</v>
      </c>
      <c r="B126" s="106"/>
      <c r="C126" s="24">
        <f>I112</f>
        <v>0</v>
      </c>
      <c r="D126" s="107">
        <f>A126+C126</f>
        <v>2774.5544405114983</v>
      </c>
      <c r="E126" s="108"/>
      <c r="F126" s="22" t="s">
        <v>126</v>
      </c>
      <c r="G126" s="65">
        <v>0.0165</v>
      </c>
      <c r="H126" s="100">
        <v>0.0065</v>
      </c>
      <c r="I126" s="100"/>
      <c r="J126" s="26"/>
    </row>
    <row r="127" spans="1:9" ht="13.5" customHeight="1">
      <c r="A127" s="109" t="s">
        <v>141</v>
      </c>
      <c r="B127" s="109"/>
      <c r="C127" s="64">
        <v>1</v>
      </c>
      <c r="D127" s="66">
        <f>G130/1</f>
        <v>0.14250000000000002</v>
      </c>
      <c r="E127" s="67">
        <f>C127-D127</f>
        <v>0.8574999999999999</v>
      </c>
      <c r="F127" s="22" t="s">
        <v>127</v>
      </c>
      <c r="G127" s="65">
        <v>0.076</v>
      </c>
      <c r="H127" s="100">
        <v>0.03</v>
      </c>
      <c r="I127" s="100"/>
    </row>
    <row r="128" spans="1:9" ht="13.5" customHeight="1">
      <c r="A128" s="110" t="s">
        <v>142</v>
      </c>
      <c r="B128" s="110"/>
      <c r="C128" s="22">
        <v>1</v>
      </c>
      <c r="D128" s="68">
        <f>H130</f>
        <v>0.0865</v>
      </c>
      <c r="E128" s="69">
        <f>C128-D128</f>
        <v>0.9135</v>
      </c>
      <c r="F128" s="22" t="s">
        <v>12</v>
      </c>
      <c r="G128" s="65">
        <f>I11</f>
        <v>0.05</v>
      </c>
      <c r="H128" s="100">
        <f>I11</f>
        <v>0.05</v>
      </c>
      <c r="I128" s="100"/>
    </row>
    <row r="129" spans="1:9" ht="13.5" customHeight="1">
      <c r="A129" s="99" t="s">
        <v>143</v>
      </c>
      <c r="B129" s="99"/>
      <c r="C129" s="70">
        <v>1</v>
      </c>
      <c r="D129" s="70">
        <v>0.0654</v>
      </c>
      <c r="E129" s="71">
        <f>C129-D129</f>
        <v>0.9346</v>
      </c>
      <c r="F129" s="22" t="s">
        <v>144</v>
      </c>
      <c r="G129" s="65">
        <v>0</v>
      </c>
      <c r="H129" s="100">
        <v>0</v>
      </c>
      <c r="I129" s="100"/>
    </row>
    <row r="130" spans="1:9" ht="18" customHeight="1">
      <c r="A130" s="72" t="s">
        <v>145</v>
      </c>
      <c r="B130" s="101" t="s">
        <v>146</v>
      </c>
      <c r="C130" s="101"/>
      <c r="D130" s="101"/>
      <c r="E130" s="101"/>
      <c r="F130" s="36" t="s">
        <v>147</v>
      </c>
      <c r="G130" s="73">
        <f>SUM(G126:G129)</f>
        <v>0.14250000000000002</v>
      </c>
      <c r="H130" s="102">
        <f>SUM(H126:I129)</f>
        <v>0.0865</v>
      </c>
      <c r="I130" s="102"/>
    </row>
    <row r="131" spans="1:9" ht="4.5" customHeight="1">
      <c r="A131" s="74"/>
      <c r="B131" s="103"/>
      <c r="C131" s="103"/>
      <c r="D131" s="103"/>
      <c r="E131" s="103"/>
      <c r="F131" s="103"/>
      <c r="G131" s="103"/>
      <c r="H131" s="103"/>
      <c r="I131" s="103"/>
    </row>
    <row r="132" spans="1:9" ht="12">
      <c r="A132" s="104" t="s">
        <v>148</v>
      </c>
      <c r="B132" s="104"/>
      <c r="C132" s="104"/>
      <c r="D132" s="104"/>
      <c r="E132" s="104"/>
      <c r="F132" s="104"/>
      <c r="G132" s="104"/>
      <c r="H132" s="48">
        <f>H121</f>
        <v>0.1661807580174927</v>
      </c>
      <c r="I132" s="49">
        <f>I121</f>
        <v>461.0775600850012</v>
      </c>
    </row>
    <row r="133" ht="4.5" customHeight="1"/>
    <row r="134" spans="1:9" ht="11.25">
      <c r="A134" s="97" t="s">
        <v>149</v>
      </c>
      <c r="B134" s="97"/>
      <c r="C134" s="97"/>
      <c r="D134" s="97"/>
      <c r="E134" s="97"/>
      <c r="F134" s="97"/>
      <c r="G134" s="97"/>
      <c r="H134" s="97"/>
      <c r="I134" s="97"/>
    </row>
    <row r="135" spans="1:9" ht="11.25">
      <c r="A135" s="96" t="s">
        <v>26</v>
      </c>
      <c r="B135" s="96"/>
      <c r="C135" s="96"/>
      <c r="D135" s="96"/>
      <c r="E135" s="96"/>
      <c r="F135" s="96"/>
      <c r="G135" s="96"/>
      <c r="H135" s="96"/>
      <c r="I135" s="96"/>
    </row>
    <row r="136" spans="1:9" ht="15" customHeight="1">
      <c r="A136" s="22">
        <v>1</v>
      </c>
      <c r="B136" s="85" t="s">
        <v>150</v>
      </c>
      <c r="C136" s="86"/>
      <c r="D136" s="86"/>
      <c r="E136" s="86"/>
      <c r="F136" s="86"/>
      <c r="G136" s="87"/>
      <c r="H136" s="23">
        <f>I136/$G$153</f>
        <v>0.4234219268789112</v>
      </c>
      <c r="I136" s="75">
        <f>I31</f>
        <v>1370.0375363636363</v>
      </c>
    </row>
    <row r="137" spans="1:9" ht="15" customHeight="1">
      <c r="A137" s="22">
        <v>2</v>
      </c>
      <c r="B137" s="85" t="s">
        <v>151</v>
      </c>
      <c r="C137" s="86"/>
      <c r="D137" s="86"/>
      <c r="E137" s="86"/>
      <c r="F137" s="86"/>
      <c r="G137" s="87"/>
      <c r="H137" s="23">
        <f>I137/$G$153</f>
        <v>0.3144627454982839</v>
      </c>
      <c r="I137" s="75">
        <f>I42+I53+I60+I64</f>
        <v>1017.4857223296802</v>
      </c>
    </row>
    <row r="138" spans="1:9" ht="15" customHeight="1">
      <c r="A138" s="22">
        <v>3</v>
      </c>
      <c r="B138" s="98" t="s">
        <v>152</v>
      </c>
      <c r="C138" s="98"/>
      <c r="D138" s="98"/>
      <c r="E138" s="98"/>
      <c r="F138" s="98"/>
      <c r="G138" s="98"/>
      <c r="H138" s="23">
        <f>I138/$G$153</f>
        <v>0.11961532762280487</v>
      </c>
      <c r="I138" s="75">
        <f>I72</f>
        <v>387.03118181818184</v>
      </c>
    </row>
    <row r="139" spans="1:10" s="30" customFormat="1" ht="15" customHeight="1">
      <c r="A139" s="88" t="s">
        <v>153</v>
      </c>
      <c r="B139" s="89"/>
      <c r="C139" s="89"/>
      <c r="D139" s="89"/>
      <c r="E139" s="89"/>
      <c r="F139" s="89"/>
      <c r="G139" s="90"/>
      <c r="H139" s="48">
        <f>H136+H137+H138</f>
        <v>0.8575</v>
      </c>
      <c r="I139" s="49">
        <f>I136+I137+I138</f>
        <v>2774.5544405114983</v>
      </c>
      <c r="J139" s="76"/>
    </row>
    <row r="140" ht="4.5" customHeight="1"/>
    <row r="141" spans="1:9" ht="11.25">
      <c r="A141" s="96" t="s">
        <v>93</v>
      </c>
      <c r="B141" s="96"/>
      <c r="C141" s="96"/>
      <c r="D141" s="96"/>
      <c r="E141" s="96"/>
      <c r="F141" s="96"/>
      <c r="G141" s="96"/>
      <c r="H141" s="96"/>
      <c r="I141" s="96"/>
    </row>
    <row r="142" spans="1:9" ht="15" customHeight="1">
      <c r="A142" s="22">
        <v>1</v>
      </c>
      <c r="B142" s="85" t="s">
        <v>94</v>
      </c>
      <c r="C142" s="86"/>
      <c r="D142" s="86"/>
      <c r="E142" s="86"/>
      <c r="F142" s="86"/>
      <c r="G142" s="87"/>
      <c r="H142" s="23">
        <f>I142/$G$153</f>
        <v>0</v>
      </c>
      <c r="I142" s="24">
        <f>I92</f>
        <v>0</v>
      </c>
    </row>
    <row r="143" spans="1:9" ht="15" customHeight="1">
      <c r="A143" s="22">
        <v>2</v>
      </c>
      <c r="B143" s="85" t="s">
        <v>116</v>
      </c>
      <c r="C143" s="86"/>
      <c r="D143" s="86"/>
      <c r="E143" s="86"/>
      <c r="F143" s="86"/>
      <c r="G143" s="87"/>
      <c r="H143" s="23">
        <f>I143/$G$153</f>
        <v>0</v>
      </c>
      <c r="I143" s="24">
        <f>I102</f>
        <v>0</v>
      </c>
    </row>
    <row r="144" spans="1:9" ht="15" customHeight="1">
      <c r="A144" s="22">
        <v>3</v>
      </c>
      <c r="B144" s="85" t="s">
        <v>120</v>
      </c>
      <c r="C144" s="86"/>
      <c r="D144" s="86"/>
      <c r="E144" s="86"/>
      <c r="F144" s="86"/>
      <c r="G144" s="87"/>
      <c r="H144" s="23">
        <f>I144/$G$153</f>
        <v>0</v>
      </c>
      <c r="I144" s="24">
        <f>I106</f>
        <v>0</v>
      </c>
    </row>
    <row r="145" spans="1:9" ht="15" customHeight="1">
      <c r="A145" s="88" t="s">
        <v>154</v>
      </c>
      <c r="B145" s="89"/>
      <c r="C145" s="89"/>
      <c r="D145" s="89"/>
      <c r="E145" s="89"/>
      <c r="F145" s="89"/>
      <c r="G145" s="90"/>
      <c r="H145" s="48">
        <f>H142+H143+H144</f>
        <v>0</v>
      </c>
      <c r="I145" s="49">
        <f>I142+I143+I144</f>
        <v>0</v>
      </c>
    </row>
    <row r="146" ht="4.5" customHeight="1"/>
    <row r="147" spans="1:9" ht="11.25">
      <c r="A147" s="96" t="s">
        <v>124</v>
      </c>
      <c r="B147" s="96"/>
      <c r="C147" s="96"/>
      <c r="D147" s="96"/>
      <c r="E147" s="96"/>
      <c r="F147" s="96"/>
      <c r="G147" s="96"/>
      <c r="H147" s="96"/>
      <c r="I147" s="96"/>
    </row>
    <row r="148" spans="1:9" ht="15" customHeight="1">
      <c r="A148" s="22">
        <v>1</v>
      </c>
      <c r="B148" s="85" t="s">
        <v>155</v>
      </c>
      <c r="C148" s="86"/>
      <c r="D148" s="86"/>
      <c r="E148" s="86"/>
      <c r="F148" s="86"/>
      <c r="G148" s="87"/>
      <c r="H148" s="23">
        <f>I148/$G$153</f>
        <v>0.14250000000000002</v>
      </c>
      <c r="I148" s="24">
        <f>I121</f>
        <v>461.0775600850012</v>
      </c>
    </row>
    <row r="149" spans="1:11" ht="15" customHeight="1">
      <c r="A149" s="88" t="s">
        <v>156</v>
      </c>
      <c r="B149" s="89"/>
      <c r="C149" s="89"/>
      <c r="D149" s="89"/>
      <c r="E149" s="89"/>
      <c r="F149" s="89"/>
      <c r="G149" s="90"/>
      <c r="H149" s="48">
        <f>H148</f>
        <v>0.14250000000000002</v>
      </c>
      <c r="I149" s="49">
        <f>I121</f>
        <v>461.0775600850012</v>
      </c>
      <c r="K149" s="77"/>
    </row>
    <row r="150" ht="4.5" customHeight="1"/>
    <row r="151" spans="1:9" ht="11.25">
      <c r="A151" s="91" t="s">
        <v>157</v>
      </c>
      <c r="B151" s="91"/>
      <c r="C151" s="91"/>
      <c r="D151" s="91"/>
      <c r="E151" s="91"/>
      <c r="F151" s="91"/>
      <c r="G151" s="91"/>
      <c r="H151" s="91"/>
      <c r="I151" s="91"/>
    </row>
    <row r="152" spans="1:9" ht="45">
      <c r="A152" s="92" t="s">
        <v>158</v>
      </c>
      <c r="B152" s="92"/>
      <c r="C152" s="92"/>
      <c r="D152" s="92"/>
      <c r="E152" s="92"/>
      <c r="F152" s="92"/>
      <c r="G152" s="78" t="s">
        <v>159</v>
      </c>
      <c r="H152" s="78" t="s">
        <v>160</v>
      </c>
      <c r="I152" s="78" t="s">
        <v>161</v>
      </c>
    </row>
    <row r="153" spans="1:9" ht="11.25">
      <c r="A153" s="93" t="str">
        <f>G5</f>
        <v>AUXILIAR DE LIMPEZA - CBO 5143</v>
      </c>
      <c r="B153" s="94"/>
      <c r="C153" s="94"/>
      <c r="D153" s="94"/>
      <c r="E153" s="94"/>
      <c r="F153" s="95"/>
      <c r="G153" s="79">
        <f>I139+I145+I149</f>
        <v>3235.6320005964994</v>
      </c>
      <c r="H153" s="78">
        <v>1</v>
      </c>
      <c r="I153" s="79">
        <f>G153*H153</f>
        <v>3235.6320005964994</v>
      </c>
    </row>
    <row r="154" spans="1:9" ht="11.25">
      <c r="A154" s="93"/>
      <c r="B154" s="94"/>
      <c r="C154" s="94"/>
      <c r="D154" s="94"/>
      <c r="E154" s="94"/>
      <c r="F154" s="95"/>
      <c r="G154" s="78"/>
      <c r="H154" s="78"/>
      <c r="I154" s="79"/>
    </row>
    <row r="155" spans="1:10" s="30" customFormat="1" ht="12">
      <c r="A155" s="82" t="s">
        <v>162</v>
      </c>
      <c r="B155" s="83"/>
      <c r="C155" s="83"/>
      <c r="D155" s="83"/>
      <c r="E155" s="83"/>
      <c r="F155" s="83"/>
      <c r="G155" s="83"/>
      <c r="H155" s="84"/>
      <c r="I155" s="80">
        <f>I153+I154</f>
        <v>3235.6320005964994</v>
      </c>
      <c r="J155" s="76"/>
    </row>
  </sheetData>
  <sheetProtection/>
  <mergeCells count="142">
    <mergeCell ref="A20:F20"/>
    <mergeCell ref="G16:G19"/>
    <mergeCell ref="A1:I1"/>
    <mergeCell ref="A2:B2"/>
    <mergeCell ref="C2:D2"/>
    <mergeCell ref="E2:I2"/>
    <mergeCell ref="A3:B3"/>
    <mergeCell ref="A5:F9"/>
    <mergeCell ref="G5:H5"/>
    <mergeCell ref="G6:G9"/>
    <mergeCell ref="A21:F21"/>
    <mergeCell ref="A23:I23"/>
    <mergeCell ref="B24:G24"/>
    <mergeCell ref="B25:G25"/>
    <mergeCell ref="B26:G26"/>
    <mergeCell ref="A10:F10"/>
    <mergeCell ref="A11:F11"/>
    <mergeCell ref="A12:F15"/>
    <mergeCell ref="G12:G15"/>
    <mergeCell ref="A16:F19"/>
    <mergeCell ref="B27:G27"/>
    <mergeCell ref="A28:A29"/>
    <mergeCell ref="B28:G28"/>
    <mergeCell ref="B29:G29"/>
    <mergeCell ref="B30:G30"/>
    <mergeCell ref="A31:G31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A42:G42"/>
    <mergeCell ref="A43:I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A53:G53"/>
    <mergeCell ref="B54:I54"/>
    <mergeCell ref="B55:I55"/>
    <mergeCell ref="B56:G56"/>
    <mergeCell ref="B57:G57"/>
    <mergeCell ref="B58:G58"/>
    <mergeCell ref="B59:G59"/>
    <mergeCell ref="A60:G60"/>
    <mergeCell ref="B62:G62"/>
    <mergeCell ref="B63:G63"/>
    <mergeCell ref="A64:G64"/>
    <mergeCell ref="A66:G66"/>
    <mergeCell ref="B68:G68"/>
    <mergeCell ref="B69:G69"/>
    <mergeCell ref="B70:G70"/>
    <mergeCell ref="B71:G71"/>
    <mergeCell ref="A72:G72"/>
    <mergeCell ref="A74:I74"/>
    <mergeCell ref="A75:B75"/>
    <mergeCell ref="A76:B76"/>
    <mergeCell ref="A78:I78"/>
    <mergeCell ref="A79:B79"/>
    <mergeCell ref="A80:B80"/>
    <mergeCell ref="A82:G82"/>
    <mergeCell ref="A84:I84"/>
    <mergeCell ref="B85:G85"/>
    <mergeCell ref="B86:G86"/>
    <mergeCell ref="B87:G87"/>
    <mergeCell ref="B88:G88"/>
    <mergeCell ref="B89:G89"/>
    <mergeCell ref="B90:G90"/>
    <mergeCell ref="B91:G91"/>
    <mergeCell ref="A92:G92"/>
    <mergeCell ref="B93:I93"/>
    <mergeCell ref="B94:I94"/>
    <mergeCell ref="A95:E95"/>
    <mergeCell ref="A96:B96"/>
    <mergeCell ref="A97:B97"/>
    <mergeCell ref="B98:I98"/>
    <mergeCell ref="B99:G99"/>
    <mergeCell ref="B100:G100"/>
    <mergeCell ref="B101:G101"/>
    <mergeCell ref="A102:G102"/>
    <mergeCell ref="B104:G104"/>
    <mergeCell ref="B105:G105"/>
    <mergeCell ref="A106:G106"/>
    <mergeCell ref="A108:E108"/>
    <mergeCell ref="A109:B109"/>
    <mergeCell ref="A110:B110"/>
    <mergeCell ref="A112:G112"/>
    <mergeCell ref="A114:I114"/>
    <mergeCell ref="B115:G115"/>
    <mergeCell ref="B116:G116"/>
    <mergeCell ref="B117:G117"/>
    <mergeCell ref="B118:G118"/>
    <mergeCell ref="B119:G119"/>
    <mergeCell ref="B120:G120"/>
    <mergeCell ref="A121:G121"/>
    <mergeCell ref="B122:I122"/>
    <mergeCell ref="B123:I123"/>
    <mergeCell ref="A124:I124"/>
    <mergeCell ref="A125:B125"/>
    <mergeCell ref="D125:E125"/>
    <mergeCell ref="H125:I125"/>
    <mergeCell ref="A126:B126"/>
    <mergeCell ref="D126:E126"/>
    <mergeCell ref="H126:I126"/>
    <mergeCell ref="A127:B127"/>
    <mergeCell ref="H127:I127"/>
    <mergeCell ref="A128:B128"/>
    <mergeCell ref="H128:I128"/>
    <mergeCell ref="A129:B129"/>
    <mergeCell ref="H129:I129"/>
    <mergeCell ref="B130:E130"/>
    <mergeCell ref="H130:I130"/>
    <mergeCell ref="B131:I131"/>
    <mergeCell ref="A132:G132"/>
    <mergeCell ref="A134:I134"/>
    <mergeCell ref="A135:I135"/>
    <mergeCell ref="B136:G136"/>
    <mergeCell ref="B137:G137"/>
    <mergeCell ref="B138:G138"/>
    <mergeCell ref="A139:G139"/>
    <mergeCell ref="A141:I141"/>
    <mergeCell ref="B142:G142"/>
    <mergeCell ref="B143:G143"/>
    <mergeCell ref="B144:G144"/>
    <mergeCell ref="A145:G145"/>
    <mergeCell ref="A147:I147"/>
    <mergeCell ref="A155:H155"/>
    <mergeCell ref="B148:G148"/>
    <mergeCell ref="A149:G149"/>
    <mergeCell ref="A151:I151"/>
    <mergeCell ref="A152:F152"/>
    <mergeCell ref="A153:F153"/>
    <mergeCell ref="A154:F15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marcelo-carreno</cp:lastModifiedBy>
  <cp:lastPrinted>2016-07-05T18:32:22Z</cp:lastPrinted>
  <dcterms:created xsi:type="dcterms:W3CDTF">2016-07-04T17:50:56Z</dcterms:created>
  <dcterms:modified xsi:type="dcterms:W3CDTF">2016-08-30T18:59:37Z</dcterms:modified>
  <cp:category/>
  <cp:version/>
  <cp:contentType/>
  <cp:contentStatus/>
</cp:coreProperties>
</file>